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1640" tabRatio="549"/>
  </bookViews>
  <sheets>
    <sheet name="2018-12-31" sheetId="34" r:id="rId1"/>
    <sheet name="2018-12-24" sheetId="33" r:id="rId2"/>
    <sheet name="2018-12-17" sheetId="32" r:id="rId3"/>
    <sheet name="2018-12-10" sheetId="31" r:id="rId4"/>
    <sheet name="2018-12-03" sheetId="30" r:id="rId5"/>
    <sheet name="2018-11-26" sheetId="29" r:id="rId6"/>
    <sheet name="2018-11-19" sheetId="28" r:id="rId7"/>
    <sheet name="2018-11-12" sheetId="27" r:id="rId8"/>
    <sheet name="2018-11-05" sheetId="26" r:id="rId9"/>
    <sheet name="2018-10-29" sheetId="25" r:id="rId10"/>
    <sheet name="2018-10-22" sheetId="24" r:id="rId11"/>
    <sheet name="2018-09-17" sheetId="23" r:id="rId12"/>
    <sheet name="2018-09-10" sheetId="22" r:id="rId13"/>
    <sheet name="2018-09-03" sheetId="21" r:id="rId14"/>
    <sheet name="2018-08-27" sheetId="20" r:id="rId15"/>
    <sheet name="2018-08-20" sheetId="19" r:id="rId16"/>
    <sheet name="2018-08-06" sheetId="18" r:id="rId17"/>
    <sheet name="2018-07-30" sheetId="17" r:id="rId18"/>
    <sheet name="2018-07-09" sheetId="16" r:id="rId19"/>
    <sheet name="2018-06-25" sheetId="15" r:id="rId20"/>
    <sheet name="2018-06-18" sheetId="14" r:id="rId21"/>
    <sheet name="2018-06-11" sheetId="13" r:id="rId22"/>
    <sheet name="2018-06-04" sheetId="12" r:id="rId23"/>
    <sheet name="2018-05-29" sheetId="11" r:id="rId24"/>
    <sheet name="2018-04-23" sheetId="10" r:id="rId25"/>
  </sheets>
  <definedNames>
    <definedName name="_xlnm._FilterDatabase" localSheetId="24" hidden="1">'2018-04-23'!$A$8:$Q$70</definedName>
    <definedName name="_xlnm._FilterDatabase" localSheetId="23" hidden="1">'2018-05-29'!$A$8:$Q$9</definedName>
    <definedName name="_xlnm._FilterDatabase" localSheetId="22" hidden="1">'2018-06-04'!$A$8:$Q$9</definedName>
    <definedName name="_xlnm._FilterDatabase" localSheetId="21" hidden="1">'2018-06-11'!$A$8:$Q$9</definedName>
    <definedName name="_xlnm._FilterDatabase" localSheetId="20" hidden="1">'2018-06-18'!$A$8:$Q$9</definedName>
    <definedName name="_xlnm._FilterDatabase" localSheetId="19" hidden="1">'2018-06-25'!$A$8:$Q$9</definedName>
    <definedName name="_xlnm._FilterDatabase" localSheetId="18" hidden="1">'2018-07-09'!$A$8:$Q$9</definedName>
    <definedName name="_xlnm._FilterDatabase" localSheetId="17" hidden="1">'2018-07-30'!$A$8:$Q$9</definedName>
    <definedName name="_xlnm._FilterDatabase" localSheetId="16" hidden="1">'2018-08-06'!$A$8:$Q$9</definedName>
    <definedName name="_xlnm._FilterDatabase" localSheetId="15" hidden="1">'2018-08-20'!$A$8:$Q$9</definedName>
    <definedName name="_xlnm._FilterDatabase" localSheetId="14" hidden="1">'2018-08-27'!$A$8:$Q$9</definedName>
    <definedName name="_xlnm._FilterDatabase" localSheetId="13" hidden="1">'2018-09-03'!$A$8:$Q$9</definedName>
    <definedName name="_xlnm._FilterDatabase" localSheetId="12" hidden="1">'2018-09-10'!$A$8:$Q$9</definedName>
    <definedName name="_xlnm._FilterDatabase" localSheetId="11" hidden="1">'2018-09-17'!$A$8:$Q$9</definedName>
    <definedName name="_xlnm._FilterDatabase" localSheetId="10" hidden="1">'2018-10-22'!$A$8:$Q$76</definedName>
    <definedName name="_xlnm._FilterDatabase" localSheetId="9" hidden="1">'2018-10-29'!$A$8:$Q$73</definedName>
    <definedName name="_xlnm._FilterDatabase" localSheetId="8" hidden="1">'2018-11-05'!$A$8:$Q$72</definedName>
    <definedName name="_xlnm._FilterDatabase" localSheetId="7" hidden="1">'2018-11-12'!$A$8:$Q$73</definedName>
    <definedName name="_xlnm._FilterDatabase" localSheetId="6" hidden="1">'2018-11-19'!$A$8:$Q$74</definedName>
    <definedName name="_xlnm._FilterDatabase" localSheetId="5" hidden="1">'2018-11-26'!$A$8:$Q$72</definedName>
    <definedName name="_xlnm._FilterDatabase" localSheetId="4" hidden="1">'2018-12-03'!$A$8:$Q$72</definedName>
    <definedName name="_xlnm._FilterDatabase" localSheetId="3" hidden="1">'2018-12-10'!$A$8:$Q$72</definedName>
    <definedName name="_xlnm._FilterDatabase" localSheetId="2" hidden="1">'2018-12-17'!$A$8:$Q$72</definedName>
    <definedName name="_xlnm._FilterDatabase" localSheetId="1" hidden="1">'2018-12-24'!$A$8:$Q$72</definedName>
    <definedName name="_xlnm._FilterDatabase" localSheetId="0" hidden="1">'2018-12-31'!$A$8:$Q$73</definedName>
  </definedNames>
  <calcPr calcId="152511"/>
</workbook>
</file>

<file path=xl/calcChain.xml><?xml version="1.0" encoding="utf-8"?>
<calcChain xmlns="http://schemas.openxmlformats.org/spreadsheetml/2006/main">
  <c r="Q44" i="28" l="1"/>
  <c r="L44" i="28"/>
  <c r="M44" i="28" s="1"/>
  <c r="Q43" i="28"/>
  <c r="L43" i="28"/>
  <c r="K43" i="28"/>
  <c r="M43" i="28" s="1"/>
  <c r="Q42" i="28"/>
  <c r="M42" i="28"/>
  <c r="Q41" i="28"/>
  <c r="L41" i="28"/>
  <c r="M41" i="28" s="1"/>
  <c r="Q40" i="28"/>
  <c r="L40" i="28"/>
  <c r="M40" i="28" s="1"/>
  <c r="Q39" i="28"/>
  <c r="L39" i="28"/>
  <c r="K39" i="28"/>
  <c r="M39" i="28" s="1"/>
  <c r="Q38" i="28"/>
  <c r="M38" i="28"/>
  <c r="L38" i="28"/>
  <c r="Q37" i="28"/>
  <c r="M37" i="28"/>
  <c r="Q36" i="28"/>
  <c r="M36" i="28"/>
  <c r="O35" i="28"/>
  <c r="Q35" i="28" s="1"/>
  <c r="L35" i="28"/>
  <c r="K35" i="28"/>
  <c r="M35" i="28" s="1"/>
  <c r="Q34" i="28"/>
  <c r="M34" i="28"/>
  <c r="Q33" i="28"/>
  <c r="M33" i="28"/>
  <c r="Q32" i="28"/>
  <c r="L32" i="28"/>
  <c r="K32" i="28"/>
  <c r="M32" i="28" s="1"/>
  <c r="P31" i="28"/>
  <c r="O31" i="28"/>
  <c r="Q31" i="28" s="1"/>
  <c r="L31" i="28"/>
  <c r="K31" i="28"/>
  <c r="M31" i="28" s="1"/>
  <c r="Q30" i="28"/>
  <c r="L30" i="28"/>
  <c r="K30" i="28"/>
  <c r="M30" i="28" s="1"/>
  <c r="Q29" i="28"/>
  <c r="M29" i="28"/>
  <c r="Q28" i="28"/>
  <c r="L28" i="28"/>
  <c r="M28" i="28" s="1"/>
  <c r="Q27" i="28"/>
  <c r="L27" i="28"/>
  <c r="K27" i="28"/>
  <c r="M27" i="28" s="1"/>
  <c r="Q26" i="28"/>
  <c r="L26" i="28"/>
  <c r="K26" i="28"/>
  <c r="M26" i="28" s="1"/>
  <c r="Q25" i="28"/>
  <c r="M25" i="28"/>
  <c r="Q24" i="28"/>
  <c r="M24" i="28"/>
  <c r="Q23" i="28"/>
  <c r="L23" i="28"/>
  <c r="K23" i="28"/>
  <c r="M23" i="28" s="1"/>
  <c r="Q22" i="28"/>
  <c r="M22" i="28"/>
  <c r="Q21" i="28"/>
  <c r="M21" i="28"/>
  <c r="Q20" i="28"/>
  <c r="L20" i="28"/>
  <c r="K20" i="28"/>
  <c r="M20" i="28" s="1"/>
  <c r="P19" i="28"/>
  <c r="O19" i="28"/>
  <c r="Q19" i="28" s="1"/>
  <c r="L19" i="28"/>
  <c r="K19" i="28"/>
  <c r="M19" i="28" s="1"/>
  <c r="Q18" i="28"/>
  <c r="M18" i="28"/>
  <c r="Q17" i="28"/>
  <c r="M17" i="28"/>
  <c r="Q16" i="28"/>
  <c r="L16" i="28"/>
  <c r="M16" i="28" s="1"/>
  <c r="Q15" i="28"/>
  <c r="L15" i="28"/>
  <c r="K15" i="28"/>
  <c r="M15" i="28" s="1"/>
  <c r="Q14" i="28"/>
  <c r="M14" i="28"/>
  <c r="Q13" i="28"/>
  <c r="M13" i="28"/>
  <c r="Q12" i="28"/>
  <c r="L12" i="28"/>
  <c r="K12" i="28"/>
  <c r="M12" i="28" s="1"/>
  <c r="Q11" i="28"/>
  <c r="L11" i="28"/>
  <c r="M11" i="28" s="1"/>
  <c r="P10" i="28"/>
  <c r="O10" i="28"/>
  <c r="Q10" i="28" s="1"/>
  <c r="M10" i="28"/>
  <c r="A10" i="28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Q9" i="28"/>
  <c r="M9" i="28"/>
  <c r="Q44" i="27" l="1"/>
  <c r="L44" i="27"/>
  <c r="M44" i="27" s="1"/>
  <c r="Q43" i="27"/>
  <c r="L43" i="27"/>
  <c r="K43" i="27"/>
  <c r="M43" i="27" s="1"/>
  <c r="Q42" i="27"/>
  <c r="M42" i="27"/>
  <c r="Q41" i="27"/>
  <c r="L41" i="27"/>
  <c r="M41" i="27" s="1"/>
  <c r="Q40" i="27"/>
  <c r="L40" i="27"/>
  <c r="M40" i="27" s="1"/>
  <c r="Q39" i="27"/>
  <c r="L39" i="27"/>
  <c r="K39" i="27"/>
  <c r="M39" i="27" s="1"/>
  <c r="Q38" i="27"/>
  <c r="M38" i="27"/>
  <c r="L38" i="27"/>
  <c r="Q37" i="27"/>
  <c r="M37" i="27"/>
  <c r="Q36" i="27"/>
  <c r="M36" i="27"/>
  <c r="O35" i="27"/>
  <c r="Q35" i="27" s="1"/>
  <c r="L35" i="27"/>
  <c r="K35" i="27"/>
  <c r="M35" i="27" s="1"/>
  <c r="Q34" i="27"/>
  <c r="M34" i="27"/>
  <c r="Q33" i="27"/>
  <c r="M33" i="27"/>
  <c r="Q32" i="27"/>
  <c r="L32" i="27"/>
  <c r="K32" i="27"/>
  <c r="M32" i="27" s="1"/>
  <c r="P31" i="27"/>
  <c r="O31" i="27"/>
  <c r="Q31" i="27" s="1"/>
  <c r="L31" i="27"/>
  <c r="K31" i="27"/>
  <c r="M31" i="27" s="1"/>
  <c r="Q30" i="27"/>
  <c r="L30" i="27"/>
  <c r="K30" i="27"/>
  <c r="M30" i="27" s="1"/>
  <c r="Q29" i="27"/>
  <c r="M29" i="27"/>
  <c r="Q28" i="27"/>
  <c r="M28" i="27"/>
  <c r="L28" i="27"/>
  <c r="Q27" i="27"/>
  <c r="L27" i="27"/>
  <c r="K27" i="27"/>
  <c r="M27" i="27" s="1"/>
  <c r="Q26" i="27"/>
  <c r="L26" i="27"/>
  <c r="K26" i="27"/>
  <c r="M26" i="27" s="1"/>
  <c r="Q25" i="27"/>
  <c r="M25" i="27"/>
  <c r="Q24" i="27"/>
  <c r="M24" i="27"/>
  <c r="Q23" i="27"/>
  <c r="L23" i="27"/>
  <c r="K23" i="27"/>
  <c r="M23" i="27" s="1"/>
  <c r="Q22" i="27"/>
  <c r="M22" i="27"/>
  <c r="Q21" i="27"/>
  <c r="M21" i="27"/>
  <c r="Q20" i="27"/>
  <c r="L20" i="27"/>
  <c r="K20" i="27"/>
  <c r="M20" i="27" s="1"/>
  <c r="P19" i="27"/>
  <c r="O19" i="27"/>
  <c r="Q19" i="27" s="1"/>
  <c r="L19" i="27"/>
  <c r="K19" i="27"/>
  <c r="M19" i="27" s="1"/>
  <c r="Q18" i="27"/>
  <c r="M18" i="27"/>
  <c r="Q17" i="27"/>
  <c r="M17" i="27"/>
  <c r="Q16" i="27"/>
  <c r="L16" i="27"/>
  <c r="M16" i="27" s="1"/>
  <c r="Q15" i="27"/>
  <c r="L15" i="27"/>
  <c r="K15" i="27"/>
  <c r="M15" i="27" s="1"/>
  <c r="Q14" i="27"/>
  <c r="M14" i="27"/>
  <c r="Q13" i="27"/>
  <c r="M13" i="27"/>
  <c r="Q12" i="27"/>
  <c r="L12" i="27"/>
  <c r="K12" i="27"/>
  <c r="M12" i="27" s="1"/>
  <c r="Q11" i="27"/>
  <c r="L11" i="27"/>
  <c r="M11" i="27" s="1"/>
  <c r="P10" i="27"/>
  <c r="O10" i="27"/>
  <c r="Q10" i="27" s="1"/>
  <c r="M10" i="27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Q9" i="27"/>
  <c r="M9" i="27"/>
  <c r="A10" i="26" l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M9" i="25" l="1"/>
  <c r="Q9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M10" i="25"/>
  <c r="O10" i="25"/>
  <c r="P10" i="25"/>
  <c r="Q10" i="25"/>
  <c r="L11" i="25"/>
  <c r="M11" i="25" s="1"/>
  <c r="Q11" i="25"/>
  <c r="K12" i="25"/>
  <c r="L12" i="25"/>
  <c r="M12" i="25"/>
  <c r="Q12" i="25"/>
  <c r="M13" i="25"/>
  <c r="Q13" i="25"/>
  <c r="M14" i="25"/>
  <c r="Q14" i="25"/>
  <c r="K15" i="25"/>
  <c r="L15" i="25"/>
  <c r="M15" i="25" s="1"/>
  <c r="Q15" i="25"/>
  <c r="L16" i="25"/>
  <c r="M16" i="25" s="1"/>
  <c r="Q16" i="25"/>
  <c r="M17" i="25"/>
  <c r="Q17" i="25"/>
  <c r="M18" i="25"/>
  <c r="Q18" i="25"/>
  <c r="K19" i="25"/>
  <c r="L19" i="25"/>
  <c r="M19" i="25"/>
  <c r="O19" i="25"/>
  <c r="P19" i="25"/>
  <c r="Q19" i="25" s="1"/>
  <c r="K20" i="25"/>
  <c r="L20" i="25"/>
  <c r="M20" i="25" s="1"/>
  <c r="Q20" i="25"/>
  <c r="M21" i="25"/>
  <c r="Q21" i="25"/>
  <c r="M22" i="25"/>
  <c r="Q22" i="25"/>
  <c r="K23" i="25"/>
  <c r="L23" i="25"/>
  <c r="M23" i="25"/>
  <c r="Q23" i="25"/>
  <c r="M24" i="25"/>
  <c r="Q24" i="25"/>
  <c r="M25" i="25"/>
  <c r="Q25" i="25"/>
  <c r="K26" i="25"/>
  <c r="L26" i="25"/>
  <c r="M26" i="25" s="1"/>
  <c r="Q26" i="25"/>
  <c r="K27" i="25"/>
  <c r="L27" i="25"/>
  <c r="M27" i="25"/>
  <c r="Q27" i="25"/>
  <c r="L28" i="25"/>
  <c r="M28" i="25"/>
  <c r="Q28" i="25"/>
  <c r="M29" i="25"/>
  <c r="Q29" i="25"/>
  <c r="K30" i="25"/>
  <c r="L30" i="25"/>
  <c r="M30" i="25"/>
  <c r="Q30" i="25"/>
  <c r="K31" i="25"/>
  <c r="L31" i="25"/>
  <c r="M31" i="25" s="1"/>
  <c r="O31" i="25"/>
  <c r="P31" i="25"/>
  <c r="Q31" i="25"/>
  <c r="K32" i="25"/>
  <c r="L32" i="25"/>
  <c r="M32" i="25"/>
  <c r="Q32" i="25"/>
  <c r="M33" i="25"/>
  <c r="Q33" i="25"/>
  <c r="M34" i="25"/>
  <c r="Q34" i="25"/>
  <c r="K35" i="25"/>
  <c r="L35" i="25"/>
  <c r="M35" i="25" s="1"/>
  <c r="O35" i="25"/>
  <c r="Q35" i="25" s="1"/>
  <c r="M36" i="25"/>
  <c r="Q36" i="25"/>
  <c r="M37" i="25"/>
  <c r="Q37" i="25"/>
  <c r="L38" i="25"/>
  <c r="M38" i="25"/>
  <c r="Q38" i="25"/>
  <c r="K39" i="25"/>
  <c r="L39" i="25"/>
  <c r="M39" i="25" s="1"/>
  <c r="Q39" i="25"/>
  <c r="L40" i="25"/>
  <c r="M40" i="25" s="1"/>
  <c r="Q40" i="25"/>
  <c r="L41" i="25"/>
  <c r="M41" i="25" s="1"/>
  <c r="Q41" i="25"/>
  <c r="M42" i="25"/>
  <c r="Q42" i="25"/>
  <c r="K43" i="25"/>
  <c r="L43" i="25"/>
  <c r="M43" i="25" s="1"/>
  <c r="Q43" i="25"/>
  <c r="L44" i="25"/>
  <c r="M44" i="25" s="1"/>
  <c r="Q44" i="25"/>
  <c r="M45" i="25"/>
  <c r="Q45" i="25"/>
  <c r="M46" i="25"/>
  <c r="Q46" i="25"/>
  <c r="M47" i="25"/>
  <c r="Q47" i="25"/>
  <c r="M48" i="25"/>
  <c r="Q48" i="25"/>
  <c r="M49" i="25"/>
  <c r="Q49" i="25"/>
  <c r="M50" i="25"/>
  <c r="Q50" i="25"/>
  <c r="M51" i="25"/>
  <c r="Q51" i="25"/>
  <c r="M52" i="25"/>
  <c r="Q52" i="25"/>
  <c r="M53" i="25"/>
  <c r="Q53" i="25"/>
  <c r="M54" i="25"/>
  <c r="Q54" i="25"/>
  <c r="M55" i="25"/>
  <c r="Q55" i="25"/>
  <c r="M56" i="25"/>
  <c r="Q56" i="25"/>
  <c r="M57" i="25"/>
  <c r="Q57" i="25"/>
  <c r="M58" i="25"/>
  <c r="Q58" i="25"/>
  <c r="M59" i="25"/>
  <c r="Q59" i="25"/>
  <c r="M60" i="25"/>
  <c r="Q60" i="25"/>
  <c r="M61" i="25"/>
  <c r="Q61" i="25"/>
  <c r="M62" i="25"/>
  <c r="Q62" i="25"/>
  <c r="M63" i="25"/>
  <c r="Q63" i="25"/>
  <c r="M64" i="25"/>
  <c r="Q64" i="25"/>
  <c r="M65" i="25"/>
  <c r="Q65" i="25"/>
  <c r="M66" i="25"/>
  <c r="Q66" i="25"/>
  <c r="M67" i="25"/>
  <c r="Q67" i="25"/>
  <c r="M68" i="25"/>
  <c r="Q68" i="25"/>
  <c r="M69" i="25"/>
  <c r="Q69" i="25"/>
  <c r="M70" i="25"/>
  <c r="Q70" i="25"/>
  <c r="M71" i="25"/>
  <c r="Q71" i="25"/>
  <c r="M72" i="25"/>
  <c r="Q72" i="25"/>
  <c r="Q76" i="24" l="1"/>
  <c r="M76" i="24"/>
  <c r="Q75" i="24"/>
  <c r="M75" i="24"/>
  <c r="Q74" i="24"/>
  <c r="M74" i="24"/>
  <c r="Q73" i="24"/>
  <c r="M73" i="24"/>
  <c r="Q72" i="24"/>
  <c r="M72" i="24"/>
  <c r="Q71" i="24"/>
  <c r="M71" i="24"/>
  <c r="Q70" i="24"/>
  <c r="M70" i="24"/>
  <c r="Q69" i="24"/>
  <c r="M69" i="24"/>
  <c r="K46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44" i="23" l="1"/>
  <c r="A45" i="23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43" i="23"/>
  <c r="O78" i="23"/>
  <c r="K78" i="23"/>
  <c r="O77" i="23"/>
  <c r="K77" i="23"/>
  <c r="O76" i="23"/>
  <c r="K76" i="23"/>
  <c r="O75" i="23"/>
  <c r="K75" i="23"/>
  <c r="O74" i="23"/>
  <c r="K74" i="23"/>
  <c r="O73" i="23"/>
  <c r="K73" i="23"/>
  <c r="O72" i="23"/>
  <c r="K72" i="23"/>
  <c r="P71" i="23"/>
  <c r="O71" i="23"/>
  <c r="L71" i="23"/>
  <c r="K71" i="23"/>
  <c r="O70" i="23"/>
  <c r="K70" i="23"/>
  <c r="O69" i="23"/>
  <c r="K69" i="23"/>
  <c r="O68" i="23"/>
  <c r="K68" i="23"/>
  <c r="O67" i="23"/>
  <c r="L67" i="23"/>
  <c r="K67" i="23" s="1"/>
  <c r="O66" i="23"/>
  <c r="L66" i="23"/>
  <c r="K66" i="23"/>
  <c r="O65" i="23"/>
  <c r="L65" i="23"/>
  <c r="K65" i="23" s="1"/>
  <c r="P64" i="23"/>
  <c r="O64" i="23" s="1"/>
  <c r="L64" i="23"/>
  <c r="K64" i="23" s="1"/>
  <c r="O63" i="23"/>
  <c r="K63" i="23"/>
  <c r="P62" i="23"/>
  <c r="O62" i="23" s="1"/>
  <c r="K62" i="23"/>
  <c r="O61" i="23"/>
  <c r="K61" i="23"/>
  <c r="P60" i="23"/>
  <c r="O60" i="23"/>
  <c r="K60" i="23"/>
  <c r="O59" i="23"/>
  <c r="L59" i="23"/>
  <c r="K59" i="23"/>
  <c r="O58" i="23"/>
  <c r="K58" i="23"/>
  <c r="P57" i="23"/>
  <c r="O57" i="23"/>
  <c r="K57" i="23"/>
  <c r="O56" i="23"/>
  <c r="L56" i="23"/>
  <c r="K56" i="23"/>
  <c r="O55" i="23"/>
  <c r="K55" i="23"/>
  <c r="O54" i="23"/>
  <c r="K54" i="23"/>
  <c r="O53" i="23"/>
  <c r="L53" i="23"/>
  <c r="K53" i="23" s="1"/>
  <c r="O52" i="23"/>
  <c r="K52" i="23"/>
  <c r="P51" i="23"/>
  <c r="O51" i="23" s="1"/>
  <c r="L51" i="23"/>
  <c r="K51" i="23" s="1"/>
  <c r="O50" i="23"/>
  <c r="L50" i="23"/>
  <c r="K50" i="23"/>
  <c r="O49" i="23"/>
  <c r="L49" i="23"/>
  <c r="K49" i="23" s="1"/>
  <c r="O48" i="23"/>
  <c r="K48" i="23"/>
  <c r="O47" i="23"/>
  <c r="K47" i="23"/>
  <c r="O46" i="23"/>
  <c r="K46" i="23"/>
  <c r="O45" i="23"/>
  <c r="L45" i="23"/>
  <c r="K45" i="23"/>
  <c r="O44" i="23"/>
  <c r="K44" i="23"/>
  <c r="P43" i="23"/>
  <c r="O43" i="23"/>
  <c r="K43" i="23"/>
  <c r="O42" i="23"/>
  <c r="K42" i="23"/>
  <c r="Q41" i="23"/>
  <c r="M41" i="23"/>
  <c r="Q40" i="23"/>
  <c r="M40" i="23"/>
  <c r="Q39" i="23"/>
  <c r="M39" i="23"/>
  <c r="Q38" i="23"/>
  <c r="M38" i="23"/>
  <c r="Q37" i="23"/>
  <c r="M37" i="23"/>
  <c r="Q36" i="23"/>
  <c r="M36" i="23"/>
  <c r="Q35" i="23"/>
  <c r="M35" i="23"/>
  <c r="Q34" i="23"/>
  <c r="M34" i="23"/>
  <c r="A19" i="23" l="1"/>
  <c r="A20" i="23" s="1"/>
  <c r="A21" i="23" s="1"/>
  <c r="A22" i="23" s="1"/>
  <c r="A23" i="23" s="1"/>
  <c r="A16" i="23"/>
  <c r="B9" i="23" l="1"/>
  <c r="C9" i="23" s="1"/>
  <c r="D9" i="23" s="1"/>
  <c r="E9" i="23" s="1"/>
  <c r="F9" i="23" s="1"/>
  <c r="G9" i="23" s="1"/>
  <c r="H9" i="23" s="1"/>
  <c r="I9" i="23" s="1"/>
  <c r="J9" i="23" s="1"/>
  <c r="K9" i="23" s="1"/>
  <c r="L9" i="23" s="1"/>
  <c r="M9" i="23" s="1"/>
  <c r="N9" i="23" s="1"/>
  <c r="O9" i="23" s="1"/>
  <c r="P9" i="23" s="1"/>
  <c r="Q9" i="23" s="1"/>
  <c r="A44" i="22" l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43" i="22"/>
  <c r="O78" i="22"/>
  <c r="K78" i="22"/>
  <c r="O77" i="22"/>
  <c r="L77" i="22"/>
  <c r="K77" i="22" s="1"/>
  <c r="O76" i="22"/>
  <c r="K76" i="22"/>
  <c r="O75" i="22"/>
  <c r="K75" i="22"/>
  <c r="O74" i="22"/>
  <c r="K74" i="22"/>
  <c r="O73" i="22"/>
  <c r="K73" i="22"/>
  <c r="O72" i="22"/>
  <c r="K72" i="22"/>
  <c r="O71" i="22"/>
  <c r="K71" i="22"/>
  <c r="O70" i="22"/>
  <c r="K70" i="22"/>
  <c r="O69" i="22"/>
  <c r="K69" i="22"/>
  <c r="O68" i="22"/>
  <c r="K68" i="22"/>
  <c r="O67" i="22"/>
  <c r="L67" i="22"/>
  <c r="K67" i="22"/>
  <c r="O66" i="22"/>
  <c r="L66" i="22"/>
  <c r="K66" i="22" s="1"/>
  <c r="O65" i="22"/>
  <c r="K65" i="22"/>
  <c r="P64" i="22"/>
  <c r="O64" i="22" s="1"/>
  <c r="L64" i="22"/>
  <c r="K64" i="22" s="1"/>
  <c r="O63" i="22"/>
  <c r="K63" i="22"/>
  <c r="P62" i="22"/>
  <c r="O62" i="22" s="1"/>
  <c r="K62" i="22"/>
  <c r="O61" i="22"/>
  <c r="K61" i="22"/>
  <c r="P60" i="22"/>
  <c r="O60" i="22"/>
  <c r="K60" i="22"/>
  <c r="O59" i="22"/>
  <c r="K59" i="22"/>
  <c r="O58" i="22"/>
  <c r="K58" i="22"/>
  <c r="O57" i="22"/>
  <c r="K57" i="22"/>
  <c r="O56" i="22"/>
  <c r="K56" i="22"/>
  <c r="O55" i="22"/>
  <c r="K55" i="22"/>
  <c r="O54" i="22"/>
  <c r="K54" i="22"/>
  <c r="O53" i="22"/>
  <c r="K53" i="22"/>
  <c r="O52" i="22"/>
  <c r="K52" i="22"/>
  <c r="O51" i="22"/>
  <c r="K51" i="22"/>
  <c r="O50" i="22"/>
  <c r="L50" i="22"/>
  <c r="K50" i="22"/>
  <c r="O49" i="22"/>
  <c r="K49" i="22"/>
  <c r="O48" i="22"/>
  <c r="K48" i="22"/>
  <c r="O47" i="22"/>
  <c r="K47" i="22"/>
  <c r="O46" i="22"/>
  <c r="K46" i="22"/>
  <c r="O45" i="22"/>
  <c r="K45" i="22"/>
  <c r="O44" i="22"/>
  <c r="K44" i="22"/>
  <c r="Q43" i="22"/>
  <c r="P43" i="22"/>
  <c r="O43" i="22" s="1"/>
  <c r="K43" i="22"/>
  <c r="O42" i="22"/>
  <c r="K42" i="22"/>
  <c r="B9" i="22" l="1"/>
  <c r="C9" i="22" s="1"/>
  <c r="D9" i="22" s="1"/>
  <c r="E9" i="22" s="1"/>
  <c r="F9" i="22" s="1"/>
  <c r="G9" i="22" s="1"/>
  <c r="H9" i="22" s="1"/>
  <c r="I9" i="22" s="1"/>
  <c r="J9" i="22" s="1"/>
  <c r="K9" i="22" s="1"/>
  <c r="L9" i="22" s="1"/>
  <c r="M9" i="22" s="1"/>
  <c r="N9" i="22" s="1"/>
  <c r="O9" i="22" s="1"/>
  <c r="P9" i="22" s="1"/>
  <c r="Q9" i="22" s="1"/>
  <c r="A44" i="21" l="1"/>
  <c r="A45" i="2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43" i="21"/>
  <c r="O78" i="21"/>
  <c r="K78" i="21"/>
  <c r="O77" i="21"/>
  <c r="K77" i="21"/>
  <c r="O76" i="21"/>
  <c r="K76" i="21"/>
  <c r="O75" i="21"/>
  <c r="K75" i="21"/>
  <c r="O74" i="21"/>
  <c r="K74" i="21"/>
  <c r="O73" i="21"/>
  <c r="L73" i="21"/>
  <c r="K73" i="21" s="1"/>
  <c r="O72" i="21"/>
  <c r="K72" i="21"/>
  <c r="O71" i="21"/>
  <c r="K71" i="21"/>
  <c r="O70" i="21"/>
  <c r="K70" i="21"/>
  <c r="O69" i="21"/>
  <c r="K69" i="21"/>
  <c r="O68" i="21"/>
  <c r="K68" i="21"/>
  <c r="O67" i="21"/>
  <c r="L67" i="21"/>
  <c r="K67" i="21"/>
  <c r="O66" i="21"/>
  <c r="L66" i="21"/>
  <c r="K66" i="21" s="1"/>
  <c r="O65" i="21"/>
  <c r="K65" i="21"/>
  <c r="P64" i="21"/>
  <c r="O64" i="21" s="1"/>
  <c r="L64" i="21"/>
  <c r="K64" i="21" s="1"/>
  <c r="O63" i="21"/>
  <c r="K63" i="21"/>
  <c r="P62" i="21"/>
  <c r="O62" i="21" s="1"/>
  <c r="K62" i="21"/>
  <c r="O61" i="21"/>
  <c r="K61" i="21"/>
  <c r="P60" i="21"/>
  <c r="O60" i="21"/>
  <c r="K60" i="21"/>
  <c r="O59" i="21"/>
  <c r="K59" i="21"/>
  <c r="O58" i="21"/>
  <c r="K58" i="21"/>
  <c r="O57" i="21"/>
  <c r="K57" i="21"/>
  <c r="O56" i="21"/>
  <c r="K56" i="21"/>
  <c r="O55" i="21"/>
  <c r="K55" i="21"/>
  <c r="O54" i="21"/>
  <c r="K54" i="21"/>
  <c r="O53" i="21"/>
  <c r="K53" i="21"/>
  <c r="P52" i="21"/>
  <c r="O52" i="21" s="1"/>
  <c r="K52" i="21"/>
  <c r="O51" i="21"/>
  <c r="K51" i="21"/>
  <c r="O50" i="21"/>
  <c r="K50" i="21"/>
  <c r="P49" i="21"/>
  <c r="O49" i="21"/>
  <c r="K49" i="21"/>
  <c r="O48" i="21"/>
  <c r="K48" i="21"/>
  <c r="O47" i="21"/>
  <c r="K47" i="21"/>
  <c r="O46" i="21"/>
  <c r="K46" i="21"/>
  <c r="O45" i="21"/>
  <c r="K45" i="21"/>
  <c r="O44" i="21"/>
  <c r="K44" i="21"/>
  <c r="Q43" i="21"/>
  <c r="P43" i="21"/>
  <c r="O43" i="21"/>
  <c r="K43" i="21"/>
  <c r="O42" i="21"/>
  <c r="K42" i="21"/>
  <c r="B9" i="21"/>
  <c r="C9" i="21" s="1"/>
  <c r="D9" i="21" s="1"/>
  <c r="E9" i="21" s="1"/>
  <c r="F9" i="21" s="1"/>
  <c r="G9" i="21" s="1"/>
  <c r="H9" i="21" s="1"/>
  <c r="I9" i="21" s="1"/>
  <c r="J9" i="21" s="1"/>
  <c r="K9" i="21" s="1"/>
  <c r="L9" i="21" s="1"/>
  <c r="M9" i="21" s="1"/>
  <c r="N9" i="21" s="1"/>
  <c r="O9" i="21" s="1"/>
  <c r="P9" i="21" s="1"/>
  <c r="Q9" i="21" s="1"/>
  <c r="A44" i="20" l="1"/>
  <c r="A45" i="20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43" i="20"/>
  <c r="O78" i="20"/>
  <c r="K78" i="20"/>
  <c r="O77" i="20"/>
  <c r="L77" i="20"/>
  <c r="K77" i="20" s="1"/>
  <c r="O76" i="20"/>
  <c r="K76" i="20"/>
  <c r="O75" i="20"/>
  <c r="K75" i="20"/>
  <c r="O74" i="20"/>
  <c r="K74" i="20"/>
  <c r="O73" i="20"/>
  <c r="M73" i="20"/>
  <c r="L73" i="20"/>
  <c r="K73" i="20" s="1"/>
  <c r="O72" i="20"/>
  <c r="K72" i="20"/>
  <c r="O71" i="20"/>
  <c r="K71" i="20"/>
  <c r="O70" i="20"/>
  <c r="K70" i="20"/>
  <c r="O69" i="20"/>
  <c r="K69" i="20"/>
  <c r="O68" i="20"/>
  <c r="K68" i="20"/>
  <c r="O67" i="20"/>
  <c r="K67" i="20"/>
  <c r="O66" i="20"/>
  <c r="K66" i="20"/>
  <c r="O65" i="20"/>
  <c r="K65" i="20"/>
  <c r="P64" i="20"/>
  <c r="O64" i="20" s="1"/>
  <c r="L64" i="20"/>
  <c r="K64" i="20" s="1"/>
  <c r="O63" i="20"/>
  <c r="K63" i="20"/>
  <c r="P62" i="20"/>
  <c r="O62" i="20" s="1"/>
  <c r="K62" i="20"/>
  <c r="O61" i="20"/>
  <c r="K61" i="20"/>
  <c r="P60" i="20"/>
  <c r="O60" i="20"/>
  <c r="K60" i="20"/>
  <c r="O59" i="20"/>
  <c r="K59" i="20"/>
  <c r="O58" i="20"/>
  <c r="K58" i="20"/>
  <c r="O57" i="20"/>
  <c r="K57" i="20"/>
  <c r="O56" i="20"/>
  <c r="K56" i="20"/>
  <c r="O55" i="20"/>
  <c r="K55" i="20"/>
  <c r="O54" i="20"/>
  <c r="K54" i="20"/>
  <c r="O53" i="20"/>
  <c r="K53" i="20"/>
  <c r="Q52" i="20"/>
  <c r="O52" i="20" s="1"/>
  <c r="K52" i="20"/>
  <c r="O51" i="20"/>
  <c r="K51" i="20"/>
  <c r="O50" i="20"/>
  <c r="K50" i="20"/>
  <c r="O49" i="20"/>
  <c r="L49" i="20"/>
  <c r="K49" i="20" s="1"/>
  <c r="O48" i="20"/>
  <c r="M48" i="20"/>
  <c r="K48" i="20"/>
  <c r="O47" i="20"/>
  <c r="K47" i="20"/>
  <c r="O46" i="20"/>
  <c r="K46" i="20"/>
  <c r="O45" i="20"/>
  <c r="K45" i="20"/>
  <c r="O44" i="20"/>
  <c r="L44" i="20"/>
  <c r="K44" i="20" s="1"/>
  <c r="P43" i="20"/>
  <c r="O43" i="20" s="1"/>
  <c r="K43" i="20"/>
  <c r="O42" i="20"/>
  <c r="K42" i="20"/>
  <c r="A20" i="20" l="1"/>
  <c r="A21" i="20" s="1"/>
  <c r="A22" i="20" s="1"/>
  <c r="A23" i="20" s="1"/>
  <c r="A19" i="20"/>
  <c r="A16" i="20"/>
  <c r="B9" i="20" l="1"/>
  <c r="C9" i="20" s="1"/>
  <c r="D9" i="20" s="1"/>
  <c r="E9" i="20" s="1"/>
  <c r="F9" i="20" s="1"/>
  <c r="G9" i="20" s="1"/>
  <c r="H9" i="20" s="1"/>
  <c r="I9" i="20" s="1"/>
  <c r="J9" i="20" s="1"/>
  <c r="K9" i="20" s="1"/>
  <c r="L9" i="20" s="1"/>
  <c r="M9" i="20" s="1"/>
  <c r="N9" i="20" s="1"/>
  <c r="O9" i="20" s="1"/>
  <c r="P9" i="20" s="1"/>
  <c r="Q9" i="20" s="1"/>
  <c r="A44" i="19" l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43" i="19"/>
  <c r="O78" i="19"/>
  <c r="K78" i="19"/>
  <c r="O77" i="19"/>
  <c r="K77" i="19"/>
  <c r="O76" i="19"/>
  <c r="K76" i="19"/>
  <c r="O75" i="19"/>
  <c r="K75" i="19"/>
  <c r="O74" i="19"/>
  <c r="K74" i="19"/>
  <c r="O73" i="19"/>
  <c r="M73" i="19"/>
  <c r="L73" i="19"/>
  <c r="K73" i="19"/>
  <c r="O72" i="19"/>
  <c r="K72" i="19"/>
  <c r="O71" i="19"/>
  <c r="K71" i="19"/>
  <c r="O70" i="19"/>
  <c r="K70" i="19"/>
  <c r="O69" i="19"/>
  <c r="K69" i="19"/>
  <c r="O68" i="19"/>
  <c r="K68" i="19"/>
  <c r="O67" i="19"/>
  <c r="L67" i="19"/>
  <c r="O66" i="19"/>
  <c r="L66" i="19"/>
  <c r="O65" i="19"/>
  <c r="M65" i="19"/>
  <c r="K65" i="19" s="1"/>
  <c r="Q64" i="19"/>
  <c r="P64" i="19"/>
  <c r="K64" i="19"/>
  <c r="O63" i="19"/>
  <c r="K63" i="19"/>
  <c r="P62" i="19"/>
  <c r="O62" i="19"/>
  <c r="K62" i="19"/>
  <c r="O61" i="19"/>
  <c r="K61" i="19"/>
  <c r="O60" i="19"/>
  <c r="L60" i="19"/>
  <c r="K60" i="19"/>
  <c r="O59" i="19"/>
  <c r="K59" i="19"/>
  <c r="O58" i="19"/>
  <c r="K58" i="19"/>
  <c r="O57" i="19"/>
  <c r="K57" i="19"/>
  <c r="O56" i="19"/>
  <c r="K56" i="19"/>
  <c r="O55" i="19"/>
  <c r="K55" i="19"/>
  <c r="O54" i="19"/>
  <c r="K54" i="19"/>
  <c r="O53" i="19"/>
  <c r="K53" i="19"/>
  <c r="O52" i="19"/>
  <c r="K52" i="19"/>
  <c r="O51" i="19"/>
  <c r="K51" i="19"/>
  <c r="O50" i="19"/>
  <c r="K50" i="19"/>
  <c r="O49" i="19"/>
  <c r="L49" i="19"/>
  <c r="K49" i="19"/>
  <c r="O48" i="19"/>
  <c r="K48" i="19"/>
  <c r="O47" i="19"/>
  <c r="K47" i="19"/>
  <c r="O46" i="19"/>
  <c r="K46" i="19"/>
  <c r="O45" i="19"/>
  <c r="K45" i="19"/>
  <c r="O44" i="19"/>
  <c r="M44" i="19"/>
  <c r="L44" i="19"/>
  <c r="K44" i="19" s="1"/>
  <c r="Q43" i="19"/>
  <c r="P43" i="19"/>
  <c r="K43" i="19"/>
  <c r="O42" i="19"/>
  <c r="K42" i="19"/>
  <c r="Q41" i="19"/>
  <c r="M41" i="19"/>
  <c r="Q40" i="19"/>
  <c r="M40" i="19"/>
  <c r="Q39" i="19"/>
  <c r="M39" i="19"/>
  <c r="Q38" i="19"/>
  <c r="M38" i="19"/>
  <c r="Q37" i="19"/>
  <c r="M37" i="19"/>
  <c r="Q36" i="19"/>
  <c r="M36" i="19"/>
  <c r="Q35" i="19"/>
  <c r="M35" i="19"/>
  <c r="Q34" i="19"/>
  <c r="M34" i="19"/>
  <c r="O43" i="19" l="1"/>
  <c r="O64" i="19"/>
  <c r="K66" i="19"/>
  <c r="K67" i="19"/>
  <c r="A20" i="19"/>
  <c r="A21" i="19" s="1"/>
  <c r="A22" i="19" s="1"/>
  <c r="A23" i="19" s="1"/>
  <c r="A19" i="19"/>
  <c r="A16" i="19"/>
  <c r="B9" i="19" l="1"/>
  <c r="C9" i="19" s="1"/>
  <c r="D9" i="19" s="1"/>
  <c r="E9" i="19" s="1"/>
  <c r="F9" i="19" s="1"/>
  <c r="G9" i="19" s="1"/>
  <c r="H9" i="19" s="1"/>
  <c r="I9" i="19" s="1"/>
  <c r="J9" i="19" s="1"/>
  <c r="K9" i="19" s="1"/>
  <c r="L9" i="19" s="1"/>
  <c r="M9" i="19" s="1"/>
  <c r="N9" i="19" s="1"/>
  <c r="O9" i="19" s="1"/>
  <c r="P9" i="19" s="1"/>
  <c r="Q9" i="19" s="1"/>
  <c r="A44" i="18" l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43" i="18"/>
  <c r="O78" i="18"/>
  <c r="K78" i="18"/>
  <c r="O77" i="18"/>
  <c r="K77" i="18"/>
  <c r="O76" i="18"/>
  <c r="K76" i="18"/>
  <c r="O75" i="18"/>
  <c r="K75" i="18"/>
  <c r="O74" i="18"/>
  <c r="K74" i="18"/>
  <c r="O73" i="18"/>
  <c r="M73" i="18"/>
  <c r="L73" i="18"/>
  <c r="K73" i="18"/>
  <c r="O72" i="18"/>
  <c r="K72" i="18"/>
  <c r="O71" i="18"/>
  <c r="K71" i="18"/>
  <c r="O70" i="18"/>
  <c r="K70" i="18"/>
  <c r="O69" i="18"/>
  <c r="K69" i="18"/>
  <c r="O68" i="18"/>
  <c r="K68" i="18"/>
  <c r="O67" i="18"/>
  <c r="K67" i="18"/>
  <c r="O66" i="18"/>
  <c r="L66" i="18"/>
  <c r="K66" i="18" s="1"/>
  <c r="O65" i="18"/>
  <c r="K65" i="18"/>
  <c r="P64" i="18"/>
  <c r="O64" i="18" s="1"/>
  <c r="L64" i="18"/>
  <c r="K64" i="18" s="1"/>
  <c r="O63" i="18"/>
  <c r="K63" i="18"/>
  <c r="P62" i="18"/>
  <c r="O62" i="18" s="1"/>
  <c r="K62" i="18"/>
  <c r="O61" i="18"/>
  <c r="K61" i="18"/>
  <c r="P60" i="18"/>
  <c r="O60" i="18"/>
  <c r="K60" i="18"/>
  <c r="O59" i="18"/>
  <c r="K59" i="18"/>
  <c r="O58" i="18"/>
  <c r="K58" i="18"/>
  <c r="O57" i="18"/>
  <c r="K57" i="18"/>
  <c r="O56" i="18"/>
  <c r="K56" i="18"/>
  <c r="O55" i="18"/>
  <c r="K55" i="18"/>
  <c r="O54" i="18"/>
  <c r="K54" i="18"/>
  <c r="O53" i="18"/>
  <c r="K53" i="18"/>
  <c r="O52" i="18"/>
  <c r="K52" i="18"/>
  <c r="O51" i="18"/>
  <c r="K51" i="18"/>
  <c r="O50" i="18"/>
  <c r="K50" i="18"/>
  <c r="P49" i="18"/>
  <c r="O49" i="18" s="1"/>
  <c r="K49" i="18"/>
  <c r="O48" i="18"/>
  <c r="K48" i="18"/>
  <c r="O47" i="18"/>
  <c r="K47" i="18"/>
  <c r="O46" i="18"/>
  <c r="K46" i="18"/>
  <c r="O45" i="18"/>
  <c r="K45" i="18"/>
  <c r="O44" i="18"/>
  <c r="L44" i="18"/>
  <c r="K44" i="18" s="1"/>
  <c r="Q43" i="18"/>
  <c r="P43" i="18"/>
  <c r="O43" i="18"/>
  <c r="K43" i="18"/>
  <c r="O42" i="18"/>
  <c r="K42" i="18"/>
  <c r="Q41" i="18" l="1"/>
  <c r="Q39" i="18"/>
  <c r="M39" i="18"/>
  <c r="Q35" i="18"/>
  <c r="A20" i="18" l="1"/>
  <c r="A21" i="18" s="1"/>
  <c r="A22" i="18" s="1"/>
  <c r="A23" i="18" s="1"/>
  <c r="A19" i="18"/>
  <c r="A16" i="18"/>
  <c r="B9" i="18" l="1"/>
  <c r="C9" i="18" s="1"/>
  <c r="D9" i="18" s="1"/>
  <c r="E9" i="18" s="1"/>
  <c r="F9" i="18" s="1"/>
  <c r="G9" i="18" s="1"/>
  <c r="H9" i="18" s="1"/>
  <c r="I9" i="18" s="1"/>
  <c r="J9" i="18" s="1"/>
  <c r="K9" i="18" s="1"/>
  <c r="L9" i="18" s="1"/>
  <c r="M9" i="18" s="1"/>
  <c r="N9" i="18" s="1"/>
  <c r="O9" i="18" s="1"/>
  <c r="P9" i="18" s="1"/>
  <c r="Q9" i="18" s="1"/>
  <c r="A42" i="17" l="1"/>
  <c r="A43" i="17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41" i="17"/>
  <c r="O76" i="17"/>
  <c r="L76" i="17"/>
  <c r="K76" i="17" s="1"/>
  <c r="P75" i="17"/>
  <c r="O75" i="17" s="1"/>
  <c r="L75" i="17"/>
  <c r="K75" i="17" s="1"/>
  <c r="P74" i="17"/>
  <c r="O74" i="17" s="1"/>
  <c r="L74" i="17"/>
  <c r="K74" i="17" s="1"/>
  <c r="O73" i="17"/>
  <c r="L73" i="17"/>
  <c r="K73" i="17"/>
  <c r="O72" i="17"/>
  <c r="K72" i="17"/>
  <c r="O71" i="17"/>
  <c r="L71" i="17"/>
  <c r="K71" i="17" s="1"/>
  <c r="P70" i="17"/>
  <c r="O70" i="17" s="1"/>
  <c r="L70" i="17"/>
  <c r="K70" i="17" s="1"/>
  <c r="P69" i="17"/>
  <c r="O69" i="17" s="1"/>
  <c r="L69" i="17"/>
  <c r="K69" i="17" s="1"/>
  <c r="O68" i="17"/>
  <c r="K68" i="17"/>
  <c r="O67" i="17"/>
  <c r="K67" i="17"/>
  <c r="P66" i="17"/>
  <c r="O66" i="17" s="1"/>
  <c r="L66" i="17"/>
  <c r="K66" i="17" s="1"/>
  <c r="O65" i="17"/>
  <c r="K65" i="17"/>
  <c r="O64" i="17"/>
  <c r="K64" i="17"/>
  <c r="O63" i="17"/>
  <c r="K63" i="17"/>
  <c r="P62" i="17"/>
  <c r="O62" i="17" s="1"/>
  <c r="L62" i="17"/>
  <c r="K62" i="17" s="1"/>
  <c r="P61" i="17"/>
  <c r="O61" i="17" s="1"/>
  <c r="L61" i="17"/>
  <c r="K61" i="17" s="1"/>
  <c r="O60" i="17"/>
  <c r="L60" i="17"/>
  <c r="K60" i="17"/>
  <c r="P59" i="17"/>
  <c r="O59" i="17"/>
  <c r="L59" i="17"/>
  <c r="K59" i="17"/>
  <c r="P58" i="17"/>
  <c r="O58" i="17"/>
  <c r="L58" i="17"/>
  <c r="K58" i="17"/>
  <c r="P57" i="17"/>
  <c r="O57" i="17"/>
  <c r="K57" i="17"/>
  <c r="O56" i="17"/>
  <c r="K56" i="17"/>
  <c r="P55" i="17"/>
  <c r="O55" i="17" s="1"/>
  <c r="M55" i="17"/>
  <c r="L55" i="17"/>
  <c r="K55" i="17"/>
  <c r="O54" i="17"/>
  <c r="K54" i="17"/>
  <c r="O53" i="17"/>
  <c r="K53" i="17"/>
  <c r="O52" i="17"/>
  <c r="K52" i="17"/>
  <c r="P51" i="17"/>
  <c r="O51" i="17"/>
  <c r="K51" i="17"/>
  <c r="P50" i="17"/>
  <c r="O50" i="17" s="1"/>
  <c r="L50" i="17"/>
  <c r="K50" i="17" s="1"/>
  <c r="P49" i="17"/>
  <c r="O49" i="17" s="1"/>
  <c r="L49" i="17"/>
  <c r="K49" i="17" s="1"/>
  <c r="P48" i="17"/>
  <c r="O48" i="17" s="1"/>
  <c r="L48" i="17"/>
  <c r="K48" i="17" s="1"/>
  <c r="P47" i="17"/>
  <c r="O47" i="17" s="1"/>
  <c r="L47" i="17"/>
  <c r="K47" i="17" s="1"/>
  <c r="P46" i="17"/>
  <c r="O46" i="17" s="1"/>
  <c r="L46" i="17"/>
  <c r="K46" i="17" s="1"/>
  <c r="P45" i="17"/>
  <c r="O45" i="17" s="1"/>
  <c r="L45" i="17"/>
  <c r="K45" i="17" s="1"/>
  <c r="O44" i="17"/>
  <c r="K44" i="17"/>
  <c r="P43" i="17"/>
  <c r="O43" i="17" s="1"/>
  <c r="K43" i="17"/>
  <c r="O42" i="17"/>
  <c r="K42" i="17"/>
  <c r="P41" i="17"/>
  <c r="O41" i="17"/>
  <c r="K41" i="17"/>
  <c r="O40" i="17"/>
  <c r="K40" i="17"/>
  <c r="Q39" i="17"/>
  <c r="Q37" i="17"/>
  <c r="M37" i="17"/>
  <c r="Q33" i="17"/>
  <c r="B9" i="17"/>
  <c r="C9" i="17" s="1"/>
  <c r="D9" i="17" s="1"/>
  <c r="E9" i="17" s="1"/>
  <c r="F9" i="17" s="1"/>
  <c r="G9" i="17" s="1"/>
  <c r="H9" i="17" s="1"/>
  <c r="I9" i="17" s="1"/>
  <c r="J9" i="17" s="1"/>
  <c r="K9" i="17" s="1"/>
  <c r="L9" i="17" s="1"/>
  <c r="M9" i="17" s="1"/>
  <c r="N9" i="17" s="1"/>
  <c r="O9" i="17" s="1"/>
  <c r="P9" i="17" s="1"/>
  <c r="Q9" i="17" s="1"/>
  <c r="A75" i="16" l="1"/>
  <c r="P62" i="16"/>
  <c r="L62" i="16"/>
  <c r="K62" i="16"/>
  <c r="P60" i="16"/>
  <c r="O60" i="16"/>
  <c r="L58" i="16"/>
  <c r="K58" i="16"/>
  <c r="A42" i="16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41" i="16"/>
  <c r="Q39" i="16"/>
  <c r="Q37" i="16"/>
  <c r="M37" i="16"/>
  <c r="Q33" i="16"/>
  <c r="M33" i="16"/>
  <c r="A20" i="16" l="1"/>
  <c r="A21" i="16" s="1"/>
  <c r="A22" i="16" s="1"/>
  <c r="A23" i="16" s="1"/>
  <c r="A19" i="16"/>
  <c r="A16" i="16"/>
  <c r="A12" i="16" l="1"/>
  <c r="A13" i="16"/>
  <c r="A14" i="16" s="1"/>
  <c r="A11" i="16"/>
  <c r="B9" i="16" l="1"/>
  <c r="C9" i="16" s="1"/>
  <c r="D9" i="16" s="1"/>
  <c r="E9" i="16" s="1"/>
  <c r="F9" i="16" s="1"/>
  <c r="G9" i="16" s="1"/>
  <c r="H9" i="16" s="1"/>
  <c r="I9" i="16" s="1"/>
  <c r="J9" i="16" s="1"/>
  <c r="K9" i="16" s="1"/>
  <c r="L9" i="16" s="1"/>
  <c r="M9" i="16" s="1"/>
  <c r="N9" i="16" s="1"/>
  <c r="O9" i="16" s="1"/>
  <c r="P9" i="16" s="1"/>
  <c r="Q9" i="16" s="1"/>
  <c r="P61" i="15" l="1"/>
  <c r="L61" i="15"/>
  <c r="K61" i="15"/>
  <c r="P59" i="15"/>
  <c r="O59" i="15"/>
  <c r="L57" i="15"/>
  <c r="K57" i="15"/>
  <c r="A41" i="15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40" i="15"/>
  <c r="Q38" i="15"/>
  <c r="Q36" i="15"/>
  <c r="M36" i="15"/>
  <c r="Q32" i="15"/>
  <c r="M32" i="15"/>
  <c r="A18" i="15" l="1"/>
  <c r="A19" i="15" s="1"/>
  <c r="A20" i="15" s="1"/>
  <c r="A21" i="15" s="1"/>
  <c r="A22" i="15" s="1"/>
  <c r="A15" i="15"/>
  <c r="A12" i="15" l="1"/>
  <c r="A13" i="15"/>
  <c r="A11" i="15"/>
  <c r="B9" i="15" l="1"/>
  <c r="C9" i="15" s="1"/>
  <c r="D9" i="15" s="1"/>
  <c r="E9" i="15" s="1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P9" i="15" s="1"/>
  <c r="Q9" i="15" s="1"/>
  <c r="A41" i="14" l="1"/>
  <c r="A42" i="14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40" i="14"/>
  <c r="P61" i="14"/>
  <c r="L61" i="14"/>
  <c r="K61" i="14"/>
  <c r="P59" i="14"/>
  <c r="O59" i="14"/>
  <c r="L57" i="14"/>
  <c r="K57" i="14"/>
  <c r="Q38" i="14" l="1"/>
  <c r="Q36" i="14"/>
  <c r="M36" i="14"/>
  <c r="Q32" i="14"/>
  <c r="M32" i="14"/>
  <c r="A18" i="14" l="1"/>
  <c r="A19" i="14" s="1"/>
  <c r="A20" i="14" s="1"/>
  <c r="A21" i="14" s="1"/>
  <c r="A22" i="14" s="1"/>
  <c r="A15" i="14"/>
  <c r="B9" i="14" l="1"/>
  <c r="C9" i="14" s="1"/>
  <c r="D9" i="14" s="1"/>
  <c r="E9" i="14" s="1"/>
  <c r="F9" i="14" s="1"/>
  <c r="G9" i="14" s="1"/>
  <c r="H9" i="14" s="1"/>
  <c r="I9" i="14" s="1"/>
  <c r="J9" i="14" s="1"/>
  <c r="K9" i="14" s="1"/>
  <c r="L9" i="14" s="1"/>
  <c r="M9" i="14" s="1"/>
  <c r="N9" i="14" s="1"/>
  <c r="O9" i="14" s="1"/>
  <c r="P9" i="14" s="1"/>
  <c r="Q9" i="14" s="1"/>
  <c r="A41" i="13" l="1"/>
  <c r="A42" i="13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40" i="13"/>
  <c r="O61" i="13"/>
  <c r="M61" i="13"/>
  <c r="K61" i="13"/>
  <c r="Q59" i="13"/>
  <c r="O59" i="13"/>
  <c r="P57" i="13"/>
  <c r="O57" i="13"/>
  <c r="Q40" i="13"/>
  <c r="P40" i="13"/>
  <c r="O40" i="13"/>
  <c r="Q38" i="13" l="1"/>
  <c r="Q37" i="13"/>
  <c r="M37" i="13"/>
  <c r="Q36" i="13"/>
  <c r="M36" i="13"/>
  <c r="Q35" i="13"/>
  <c r="M35" i="13"/>
  <c r="Q34" i="13"/>
  <c r="M34" i="13"/>
  <c r="Q33" i="13"/>
  <c r="M33" i="13"/>
  <c r="Q32" i="13"/>
  <c r="M32" i="13"/>
  <c r="Q31" i="13"/>
  <c r="M31" i="13"/>
  <c r="A19" i="13" l="1"/>
  <c r="A20" i="13" s="1"/>
  <c r="A21" i="13" s="1"/>
  <c r="A22" i="13" s="1"/>
  <c r="A18" i="13"/>
  <c r="A15" i="13"/>
  <c r="A12" i="13" l="1"/>
  <c r="A13" i="13"/>
  <c r="A11" i="13"/>
  <c r="B9" i="13" l="1"/>
  <c r="C9" i="13" s="1"/>
  <c r="D9" i="13" s="1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Q9" i="13" s="1"/>
  <c r="A41" i="12" l="1"/>
  <c r="A42" i="12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40" i="12"/>
  <c r="M61" i="12"/>
  <c r="A26" i="12"/>
  <c r="A27" i="12" s="1"/>
  <c r="A28" i="12" s="1"/>
  <c r="A29" i="12" s="1"/>
  <c r="A30" i="12" s="1"/>
  <c r="A23" i="12"/>
  <c r="A20" i="12"/>
  <c r="A21" i="12" s="1"/>
  <c r="A19" i="12"/>
  <c r="B9" i="12"/>
  <c r="C9" i="12" s="1"/>
  <c r="D9" i="12" s="1"/>
  <c r="E9" i="12" s="1"/>
  <c r="F9" i="12" s="1"/>
  <c r="G9" i="12" s="1"/>
  <c r="H9" i="12" s="1"/>
  <c r="I9" i="12" s="1"/>
  <c r="J9" i="12" s="1"/>
  <c r="K9" i="12" s="1"/>
  <c r="L9" i="12" s="1"/>
  <c r="M9" i="12" s="1"/>
  <c r="N9" i="12" s="1"/>
  <c r="O9" i="12" s="1"/>
  <c r="P9" i="12" s="1"/>
  <c r="Q9" i="12" s="1"/>
  <c r="M10" i="11"/>
  <c r="Q10" i="11"/>
  <c r="M11" i="11"/>
  <c r="Q11" i="11"/>
  <c r="M12" i="11"/>
  <c r="Q12" i="11"/>
  <c r="M13" i="11"/>
  <c r="Q13" i="11"/>
  <c r="M14" i="11"/>
  <c r="Q14" i="11"/>
  <c r="M15" i="11"/>
  <c r="Q15" i="11"/>
  <c r="M16" i="11"/>
  <c r="Q16" i="11"/>
  <c r="Q17" i="11"/>
  <c r="A19" i="11"/>
  <c r="A20" i="11" s="1"/>
  <c r="A21" i="11" s="1"/>
  <c r="A23" i="11"/>
  <c r="A26" i="11"/>
  <c r="A27" i="11" s="1"/>
  <c r="A28" i="11" s="1"/>
  <c r="A29" i="11" s="1"/>
  <c r="A30" i="11" s="1"/>
  <c r="O57" i="11"/>
  <c r="P57" i="11"/>
  <c r="B9" i="11" l="1"/>
  <c r="C9" i="11" s="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N9" i="11" s="1"/>
  <c r="O9" i="11" s="1"/>
  <c r="P9" i="11" s="1"/>
  <c r="Q9" i="11" s="1"/>
  <c r="Q70" i="10" l="1"/>
  <c r="Q69" i="10"/>
  <c r="M69" i="10"/>
  <c r="Q68" i="10"/>
  <c r="M68" i="10"/>
  <c r="Q67" i="10"/>
  <c r="M67" i="10"/>
  <c r="Q66" i="10"/>
  <c r="M66" i="10"/>
  <c r="Q65" i="10"/>
  <c r="M65" i="10"/>
  <c r="Q64" i="10"/>
  <c r="M64" i="10"/>
  <c r="Q63" i="10"/>
  <c r="M63" i="10"/>
  <c r="A50" i="10" l="1"/>
  <c r="A51" i="10" s="1"/>
  <c r="A52" i="10" s="1"/>
  <c r="A53" i="10" s="1"/>
  <c r="A54" i="10" s="1"/>
  <c r="A47" i="10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B9" i="10"/>
  <c r="C9" i="10" s="1"/>
  <c r="D9" i="10" s="1"/>
  <c r="E9" i="10" l="1"/>
  <c r="F9" i="10" l="1"/>
  <c r="G9" i="10" l="1"/>
  <c r="H9" i="10" l="1"/>
  <c r="I9" i="10" l="1"/>
  <c r="J9" i="10" l="1"/>
  <c r="K9" i="10" l="1"/>
  <c r="L9" i="10" l="1"/>
  <c r="M9" i="10" l="1"/>
  <c r="N9" i="10" l="1"/>
  <c r="O9" i="10" l="1"/>
  <c r="P9" i="10" l="1"/>
  <c r="Q9" i="10" l="1"/>
</calcChain>
</file>

<file path=xl/sharedStrings.xml><?xml version="1.0" encoding="utf-8"?>
<sst xmlns="http://schemas.openxmlformats.org/spreadsheetml/2006/main" count="9850" uniqueCount="313">
  <si>
    <t>№</t>
  </si>
  <si>
    <t>Організаційна форма адвокатської діяльності (ІНД, АБ, АО)</t>
  </si>
  <si>
    <t>Населений пункт, де знаходиться робоче місце адвоката (за ЄРАУ)</t>
  </si>
  <si>
    <t>Назва адвокатського бюро чи адвокатського об'єднання</t>
  </si>
  <si>
    <t>ПІБ адвокатів, з якими центрами з надання БВПД (було) укладено контракт / договір</t>
  </si>
  <si>
    <t>Назва центру з надання БВПД, з яким адвокатом (було) укладено контракт / договір (скорочено)</t>
  </si>
  <si>
    <t>Реквізити контракту / договору (дата укладання, №)</t>
  </si>
  <si>
    <t>кількість виданих відповідним центром доручень (без врахування скасованих доручень, БВПД за якими не надавалася)</t>
  </si>
  <si>
    <t>кількість доручень, за якими відповідним центром прийнято хоча б один акт</t>
  </si>
  <si>
    <t>кількість актів, прийнятих відповідним центром</t>
  </si>
  <si>
    <t>І. Інформація про адвоката, який надає БВПД</t>
  </si>
  <si>
    <t>сума фактичних видатків (зареєстрованих та взятих на облік органами ДКСУ) за затвердженими актами, грн</t>
  </si>
  <si>
    <t>сума касових видатків за затвердженими актами, грн</t>
  </si>
  <si>
    <t>сума кредиторської заборгованості за затвердженими актами, грн</t>
  </si>
  <si>
    <t>(назва регіонального центру з надання БВПД, яким підготовано інформацію)</t>
  </si>
  <si>
    <t xml:space="preserve">Додаток 2
до наказу Координаційного центру
з надання правової допомоги
від «31» грудня 2015 року № 308
(в редакції наказу Координаційного центру з надання правової допомоги
від ___ січня 2017 року № ____)
</t>
  </si>
  <si>
    <t>Регіональний центр з надання безоплатної вторинної правової допомоги у Луганській та Харківській областях</t>
  </si>
  <si>
    <t>Луганська область</t>
  </si>
  <si>
    <t>Алєксандрова Анастасія Євгенівна</t>
  </si>
  <si>
    <t>Бондар Микола Іванович</t>
  </si>
  <si>
    <t>Бондаренко Юрій Юрійович</t>
  </si>
  <si>
    <t>Борисов Віталій Миколайович</t>
  </si>
  <si>
    <t>Воронко Віталій Васильович</t>
  </si>
  <si>
    <t>Гаврилюк Роман Анатолійович</t>
  </si>
  <si>
    <t>Григоренко Дмитро Павлович</t>
  </si>
  <si>
    <t>Заїка Валерій Кузьмич</t>
  </si>
  <si>
    <t>Кузнєцова Тетяна Андріївна</t>
  </si>
  <si>
    <t>Мозолєв Олег Олександрович</t>
  </si>
  <si>
    <t>Носова Юлія Миколаївна</t>
  </si>
  <si>
    <t>Оробцов Максим Юрійович</t>
  </si>
  <si>
    <t>Осьмак Яніна Валеріївна</t>
  </si>
  <si>
    <t>Полтавець Інна Миколаївна</t>
  </si>
  <si>
    <t>Стародубцева Лариса Олексіївна</t>
  </si>
  <si>
    <t>Циба Дмитрій Михайлович</t>
  </si>
  <si>
    <t>Шурхно Кирило Анатолійович</t>
  </si>
  <si>
    <t>АО</t>
  </si>
  <si>
    <t>ІНД</t>
  </si>
  <si>
    <t/>
  </si>
  <si>
    <t>АО "Правова освіта"</t>
  </si>
  <si>
    <t>АО "Правова Просвіта"</t>
  </si>
  <si>
    <t>Луганська обл., смт. Новопсков</t>
  </si>
  <si>
    <t>Луганська обл., м.Лисичанськ</t>
  </si>
  <si>
    <t>Луганська обл., смт.Мілове</t>
  </si>
  <si>
    <t>Луганська обл., м.Попасна</t>
  </si>
  <si>
    <t>Луганська обл., м.Сватове</t>
  </si>
  <si>
    <t>Луганська обл., м.Старобільськ</t>
  </si>
  <si>
    <t>Луганська обл., м.Кремінна</t>
  </si>
  <si>
    <t>Луганська обл., смт.Новоайдар</t>
  </si>
  <si>
    <t>РЦ</t>
  </si>
  <si>
    <t>Варченко Володимир Григорійович</t>
  </si>
  <si>
    <t>Луганська обл., смт.Марківка</t>
  </si>
  <si>
    <t>Євсюков Андрій Анатолійович</t>
  </si>
  <si>
    <t>Луганська обл., смт.Троїцьке</t>
  </si>
  <si>
    <t>24.06.2016 №90</t>
  </si>
  <si>
    <t>Гавриленко Олександр Іванович</t>
  </si>
  <si>
    <t>Луганська обл., Лисичанськ</t>
  </si>
  <si>
    <t>Гончаров Євгеній Володимирович</t>
  </si>
  <si>
    <t>Луганська обл., Рубіжне</t>
  </si>
  <si>
    <t>Компанієць Вячеслав Валерійович</t>
  </si>
  <si>
    <t>Луганська обл., смт.Новопсков</t>
  </si>
  <si>
    <t>06.04.2017 №81</t>
  </si>
  <si>
    <t>АБ</t>
  </si>
  <si>
    <t>м. Сєвєродонецьк</t>
  </si>
  <si>
    <t xml:space="preserve">Сєвєродонецький МЦ </t>
  </si>
  <si>
    <t>м. Кремінна</t>
  </si>
  <si>
    <t>Григоренко Д.П.</t>
  </si>
  <si>
    <t>м. Попасна</t>
  </si>
  <si>
    <t>смт. Новопсков</t>
  </si>
  <si>
    <t>м. Сватове</t>
  </si>
  <si>
    <t>м. Старобільськ</t>
  </si>
  <si>
    <t>смт. Білокуракине</t>
  </si>
  <si>
    <t>Андрушко Костянтин Павлович</t>
  </si>
  <si>
    <t>Луганська обл., Новоайдар</t>
  </si>
  <si>
    <t>07.07.2017 №120</t>
  </si>
  <si>
    <t xml:space="preserve">АБ "Воронко і партнери"_x000D_
</t>
  </si>
  <si>
    <t>01.06.2017 №113</t>
  </si>
  <si>
    <t>26.06.2017 №115</t>
  </si>
  <si>
    <t>Мальчинін Юрій Олексійович</t>
  </si>
  <si>
    <t>смт. Мілове</t>
  </si>
  <si>
    <t xml:space="preserve"> " Воронко і партнери"</t>
  </si>
  <si>
    <t>Старобільський МЦ з надання БВПД</t>
  </si>
  <si>
    <t>Шевченко Дмитро Валерійович</t>
  </si>
  <si>
    <t>м. Лисичанськ</t>
  </si>
  <si>
    <t>м. Новоайдар</t>
  </si>
  <si>
    <t>©Шурхно Кирило Анатолійович</t>
  </si>
  <si>
    <t>Луганська обл., м.Сєвєродонецьк</t>
  </si>
  <si>
    <t>14.03.2018 №76</t>
  </si>
  <si>
    <t>14.03.2018 №33</t>
  </si>
  <si>
    <t>Луганська обл., м. Старобільськ</t>
  </si>
  <si>
    <t>Бірюков Ігор Юрійович</t>
  </si>
  <si>
    <t>Луганська обл., смт. Станиця Луганська</t>
  </si>
  <si>
    <t>14.03.2018 №88</t>
  </si>
  <si>
    <t>14.03.2018 №72</t>
  </si>
  <si>
    <t>26.02.2018 №62</t>
  </si>
  <si>
    <t>14.03.2018 №69</t>
  </si>
  <si>
    <t>14.03.2018 №89</t>
  </si>
  <si>
    <t>Луганська обл., смт.Білокуракине</t>
  </si>
  <si>
    <t>14.03.2018 №45</t>
  </si>
  <si>
    <t>14.03.2018 №60</t>
  </si>
  <si>
    <t>14.03.2018 №63</t>
  </si>
  <si>
    <t>26.02.2018 №43</t>
  </si>
  <si>
    <t>14.03.2018 №31</t>
  </si>
  <si>
    <t>14.03.2018 №48</t>
  </si>
  <si>
    <t>14.03.2018 №135</t>
  </si>
  <si>
    <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theme="1"/>
        <rFont val="Calibri"/>
        <family val="2"/>
        <charset val="204"/>
        <scheme val="minor"/>
      </rPr>
      <t>у 2018 році</t>
    </r>
  </si>
  <si>
    <t>ІІ. Інформація за дорученнями, виданими у 2018 році</t>
  </si>
  <si>
    <t>ІІІ. Інформація за дорученнями, виданими у попередніх бюджетних періодах (включаючи ті, за якими станом на 01.01.2018р. зареєстровано кредиторську заборгованість)</t>
  </si>
  <si>
    <t>№7 від 09.02.2018</t>
  </si>
  <si>
    <t>№ 4 від 09.02.2018</t>
  </si>
  <si>
    <t>№ 3 від 09.02.2018</t>
  </si>
  <si>
    <t>№ 2 від 09.02.2018</t>
  </si>
  <si>
    <t>с. Айдар- Миколаївка, Новоайдарський р-н</t>
  </si>
  <si>
    <t>№ 5 від 09.02.2018</t>
  </si>
  <si>
    <t>№ 6 від 09.02.2018</t>
  </si>
  <si>
    <t>№ 1 від 09.02.2018</t>
  </si>
  <si>
    <t>м.Старобільськ</t>
  </si>
  <si>
    <t>2/18</t>
  </si>
  <si>
    <t>Міловський МЦ</t>
  </si>
  <si>
    <t>1/18</t>
  </si>
  <si>
    <t>Красноруцький О.М.</t>
  </si>
  <si>
    <t>смт. Марківка</t>
  </si>
  <si>
    <t>4/18</t>
  </si>
  <si>
    <t>смт. Станиця Луганська</t>
  </si>
  <si>
    <t>3/18</t>
  </si>
  <si>
    <t>Корнюхова Т.М.</t>
  </si>
  <si>
    <t>м. Рубіжне</t>
  </si>
  <si>
    <t>Оверченко О.А.</t>
  </si>
  <si>
    <t>Оверченко Оксани Анатоліївни "ПРАВО"</t>
  </si>
  <si>
    <t>Олексія Гребенара "А-ЛЕКС"</t>
  </si>
  <si>
    <t>28.03.2018 №178</t>
  </si>
  <si>
    <t>02.04.2018 №59</t>
  </si>
  <si>
    <t>28.03.2018 №99</t>
  </si>
  <si>
    <t>Оковітов Роман Володимирович</t>
  </si>
  <si>
    <t>Луганська обл., м. Сєвєродонецьк</t>
  </si>
  <si>
    <t>13.03.2018 №174</t>
  </si>
  <si>
    <t>Петрощук Катерина Володимирівна</t>
  </si>
  <si>
    <t>26.06.2017 №114</t>
  </si>
  <si>
    <t>28.03.2018 №92</t>
  </si>
  <si>
    <t>Толокольніков Станіслав Валерійович</t>
  </si>
  <si>
    <t>13.03.2018 №173</t>
  </si>
  <si>
    <t>Циба Віталій Михайлович</t>
  </si>
  <si>
    <t>Луганська обл., смт. Новоайдар</t>
  </si>
  <si>
    <t>13.03.2018 №172</t>
  </si>
  <si>
    <t>28.03.2018 №86</t>
  </si>
  <si>
    <t>14.03.2018 №177</t>
  </si>
  <si>
    <t>Гребенар Олексій Володимирович</t>
  </si>
  <si>
    <t>№8 від 19.03.2018</t>
  </si>
  <si>
    <t xml:space="preserve">          АБ</t>
  </si>
  <si>
    <t>Кучеров І.А.</t>
  </si>
  <si>
    <t>"ЛЕКС ПЛЮС"</t>
  </si>
  <si>
    <t>м. Київ</t>
  </si>
  <si>
    <t>АБ "Алєксандрова і партнери"</t>
  </si>
  <si>
    <t>28.03.2018 №180</t>
  </si>
  <si>
    <t>Борбунюк Олексій Олександрович</t>
  </si>
  <si>
    <t>АБ "Борбунюк"</t>
  </si>
  <si>
    <t>Дзержинський, м. Харків</t>
  </si>
  <si>
    <t>14.02.2018 №157</t>
  </si>
  <si>
    <t>18.04.2018 №126</t>
  </si>
  <si>
    <t>АБ "Шурхно і партнери"</t>
  </si>
  <si>
    <t>Жердєв С.М.</t>
  </si>
  <si>
    <t>Носова Ю.М.</t>
  </si>
  <si>
    <t>Оробцов М.Ю.</t>
  </si>
  <si>
    <t>Бірюков І.Ю.</t>
  </si>
  <si>
    <t>Воронко В.В.</t>
  </si>
  <si>
    <t>Мозолєв О.О.</t>
  </si>
  <si>
    <t>Гаврилюк Р.А.</t>
  </si>
  <si>
    <t>Полтавець І.М.</t>
  </si>
  <si>
    <t>Мальчинін Ю.О.</t>
  </si>
  <si>
    <t>Стародубцева Л.О.</t>
  </si>
  <si>
    <t>Андрушко К.П.</t>
  </si>
  <si>
    <t>Гребенар О.В.</t>
  </si>
  <si>
    <t>Оковітов Р.В.</t>
  </si>
  <si>
    <t>Толокольніков С.В.</t>
  </si>
  <si>
    <t>Циба В.М.</t>
  </si>
  <si>
    <t>Шевченко Д.В.</t>
  </si>
  <si>
    <t>©Алєксандрова Анастасія Євгенівна</t>
  </si>
  <si>
    <t>АО "Правова просвіта"</t>
  </si>
  <si>
    <t>28.03.2018 №64</t>
  </si>
  <si>
    <t>25.04.2018 №120</t>
  </si>
  <si>
    <t>АБ Олексія Гребенара "А-ЛЕКС"</t>
  </si>
  <si>
    <t>28.03.2018 №185</t>
  </si>
  <si>
    <t>Жердєв Сергій Миколайович</t>
  </si>
  <si>
    <t>АБ "Жердєв"</t>
  </si>
  <si>
    <t>28.03.2018 №186</t>
  </si>
  <si>
    <t>Оверченко Оксана Анатоліївна</t>
  </si>
  <si>
    <t>АБ Оверченко О.А. "ПРАВО"</t>
  </si>
  <si>
    <t>Луганська обл., м. Лисичанськ</t>
  </si>
  <si>
    <t>28.03.2018 №184</t>
  </si>
  <si>
    <t>Тріфонов Євген Олександрович</t>
  </si>
  <si>
    <t>28.03.2018 №179</t>
  </si>
  <si>
    <t xml:space="preserve">ІНД </t>
  </si>
  <si>
    <t>АБ "Толокольніков і партнери"</t>
  </si>
  <si>
    <t>589.4</t>
  </si>
  <si>
    <t>7312.3</t>
  </si>
  <si>
    <t>20.02.2018 №1</t>
  </si>
  <si>
    <t>03.03.2018 №6</t>
  </si>
  <si>
    <t>13.04.2018 №9</t>
  </si>
  <si>
    <t>13.04.2018 №10</t>
  </si>
  <si>
    <t>16.04.2018 №13</t>
  </si>
  <si>
    <t>21.02.2018 №2</t>
  </si>
  <si>
    <t>21.02.2018 №4</t>
  </si>
  <si>
    <t>21.02.2018 №5</t>
  </si>
  <si>
    <t>21.02.2018 №3</t>
  </si>
  <si>
    <t>03.03.2018 №7</t>
  </si>
  <si>
    <t>03.03.2018 №8</t>
  </si>
  <si>
    <t>13.04.2018 №11</t>
  </si>
  <si>
    <t>13.04.2018 №12</t>
  </si>
  <si>
    <t>"Воронко і партнери"</t>
  </si>
  <si>
    <t>Алєксандрова і партнери</t>
  </si>
  <si>
    <t>А-ЛЕКС</t>
  </si>
  <si>
    <t>2/18  від 01.02.2018</t>
  </si>
  <si>
    <t>589.40</t>
  </si>
  <si>
    <t>0.00</t>
  </si>
  <si>
    <t>1/18 від 01.02.2018</t>
  </si>
  <si>
    <t>7312.30</t>
  </si>
  <si>
    <t>Красноруцький Олександр Миколайович</t>
  </si>
  <si>
    <t>4/18 від 28.02.2018</t>
  </si>
  <si>
    <t>3/18 від 22.02.2018</t>
  </si>
  <si>
    <t>2819.20</t>
  </si>
  <si>
    <t>35592.40</t>
  </si>
  <si>
    <t>20439.20</t>
  </si>
  <si>
    <t>17575.95</t>
  </si>
  <si>
    <t>4041.24</t>
  </si>
  <si>
    <t>3700.20</t>
  </si>
  <si>
    <t>24327.14</t>
  </si>
  <si>
    <t>19037.50</t>
  </si>
  <si>
    <t>8351.88</t>
  </si>
  <si>
    <t>14011.60</t>
  </si>
  <si>
    <t>/9л</t>
  </si>
  <si>
    <t>25.04.2018 №90</t>
  </si>
  <si>
    <t>АБ "Дмитра Шевченка"</t>
  </si>
  <si>
    <t>01.06.2018 №135</t>
  </si>
  <si>
    <t xml:space="preserve"> 589.40 </t>
  </si>
  <si>
    <t xml:space="preserve"> 0.00 </t>
  </si>
  <si>
    <t xml:space="preserve"> 7312.30 </t>
  </si>
  <si>
    <t>Корнюхова Тетяна Михайлівна</t>
  </si>
  <si>
    <t>Кучеров Ігор Анатолійович</t>
  </si>
  <si>
    <t>5/18 від 03.07.2018</t>
  </si>
  <si>
    <t>АБ "Романа Оковітова"</t>
  </si>
  <si>
    <t>01.06.2018 №174</t>
  </si>
  <si>
    <t>49688.40</t>
  </si>
  <si>
    <t>52860.00</t>
  </si>
  <si>
    <t>4284.10</t>
  </si>
  <si>
    <t>38235.40</t>
  </si>
  <si>
    <t>21276.15</t>
  </si>
  <si>
    <t>7640.65</t>
  </si>
  <si>
    <t>32429.39</t>
  </si>
  <si>
    <t>27165.55</t>
  </si>
  <si>
    <t>28914.46</t>
  </si>
  <si>
    <t>21314.80</t>
  </si>
  <si>
    <t>5286.00</t>
  </si>
  <si>
    <t xml:space="preserve">інд </t>
  </si>
  <si>
    <t>інд</t>
  </si>
  <si>
    <t>27.07.2018 №16</t>
  </si>
  <si>
    <t>"Толокольніков і партнери"</t>
  </si>
  <si>
    <t>03.07.2018 №14</t>
  </si>
  <si>
    <t>"Романа Оковітова"</t>
  </si>
  <si>
    <t>03.07.2018 №15</t>
  </si>
  <si>
    <t>21.05.2018 №115</t>
  </si>
  <si>
    <t>093</t>
  </si>
  <si>
    <t>093 561 91 84</t>
  </si>
  <si>
    <t>0938268831</t>
  </si>
  <si>
    <t>063</t>
  </si>
  <si>
    <t>063 653 31 42_x000D_
063 142 15 63</t>
  </si>
  <si>
    <t>21.05.2018 №173</t>
  </si>
  <si>
    <t>ІНДл</t>
  </si>
  <si>
    <t>л</t>
  </si>
  <si>
    <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indexed="8"/>
        <rFont val="Calibri"/>
        <family val="2"/>
        <charset val="204"/>
      </rPr>
      <t>у 2018 році</t>
    </r>
  </si>
  <si>
    <t>Луганська обл. м. Старобільськ</t>
  </si>
  <si>
    <t>РЦ у Луганській та Харківській областях</t>
  </si>
  <si>
    <t>Луганська обл. м. Сєвєродонецьк</t>
  </si>
  <si>
    <t>Луганська обл. смт. Троїцьке</t>
  </si>
  <si>
    <t>Луганська обл. смт. Новоайдар</t>
  </si>
  <si>
    <t>Луганська обл. смт. Станиця Луганська</t>
  </si>
  <si>
    <t>Луганська обл. смт. Новопсков</t>
  </si>
  <si>
    <t>Луганська обл. м. Лисичанськ</t>
  </si>
  <si>
    <t>Луганська обл. смт. Мілове</t>
  </si>
  <si>
    <t>Луганська обл. смт. Марківка</t>
  </si>
  <si>
    <t>АБ "Воронко і партнери"_x000D_</t>
  </si>
  <si>
    <t>Луганська обл. м. Рубіжне</t>
  </si>
  <si>
    <t>Луганська обл. м. Попасна</t>
  </si>
  <si>
    <t>Луганська обл. смт. Білокуракине</t>
  </si>
  <si>
    <t>Луганська обл. м. Сватове</t>
  </si>
  <si>
    <t>Луганська обл. м. Кремінна</t>
  </si>
  <si>
    <t>01.02.2018 №2/18</t>
  </si>
  <si>
    <t>01.02.2018 №1/18</t>
  </si>
  <si>
    <t>28.02.2018 №4/18</t>
  </si>
  <si>
    <t>22.02.2018 №3/18</t>
  </si>
  <si>
    <t>03.07.2018 №5/18</t>
  </si>
  <si>
    <t>Сєвєродонецький МЦ</t>
  </si>
  <si>
    <t xml:space="preserve"> </t>
  </si>
  <si>
    <t>09.02.2018 №7</t>
  </si>
  <si>
    <t>Старобільський МЦ</t>
  </si>
  <si>
    <t>09.02.2018 №4</t>
  </si>
  <si>
    <t>09.02.2018 №3</t>
  </si>
  <si>
    <t>09.02.2018 №2</t>
  </si>
  <si>
    <t>Луганська обл. с. Айдар - Миколаївка</t>
  </si>
  <si>
    <t>09.02.2018 №5</t>
  </si>
  <si>
    <t>09.02.2018 №6</t>
  </si>
  <si>
    <t>09.02.2018 №1</t>
  </si>
  <si>
    <t>19.03.2018 №8</t>
  </si>
  <si>
    <t>Луганська обл. с. Айдар-Миколаївка</t>
  </si>
  <si>
    <t>25.09.2018 №214</t>
  </si>
  <si>
    <t>Кузнецов Павло Сергійович</t>
  </si>
  <si>
    <t>смт. Новоайдар</t>
  </si>
  <si>
    <t>14.03.2018 №174</t>
  </si>
  <si>
    <t>ЛЕКС ПЛЮС</t>
  </si>
  <si>
    <t>20.04.2018 №9</t>
  </si>
  <si>
    <t>АБ "Дмитра Шевченко"</t>
  </si>
  <si>
    <t>12.11.2018 №17</t>
  </si>
  <si>
    <t>10л</t>
  </si>
  <si>
    <t>10л/</t>
  </si>
  <si>
    <t>АБ"ЖЕРДЄВ"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</si>
</sst>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</font>
    <font>
      <sz val="10"/>
      <name val="Arial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u/>
      <sz val="14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color theme="0" tint="-0.14999847407452621"/>
      <name val="Calibri"/>
      <family val="2"/>
      <charset val="204"/>
    </font>
    <font>
      <b/>
      <sz val="16"/>
      <color indexed="47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3" fillId="0" borderId="0"/>
    <xf numFmtId="0" fontId="24" fillId="0" borderId="0"/>
    <xf numFmtId="0" fontId="27" fillId="0" borderId="0"/>
    <xf numFmtId="0" fontId="8" fillId="0" borderId="0"/>
    <xf numFmtId="0" fontId="35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37">
    <xf numFmtId="0" fontId="0" fillId="0" borderId="0" xfId="0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/>
    </xf>
    <xf numFmtId="49" fontId="22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2" fontId="21" fillId="0" borderId="1" xfId="0" applyNumberFormat="1" applyFont="1" applyBorder="1" applyAlignment="1">
      <alignment horizontal="right" vertical="top" wrapText="1"/>
    </xf>
    <xf numFmtId="2" fontId="21" fillId="0" borderId="4" xfId="0" applyNumberFormat="1" applyFont="1" applyBorder="1" applyAlignment="1">
      <alignment horizontal="right" vertical="top" wrapText="1"/>
    </xf>
    <xf numFmtId="2" fontId="21" fillId="0" borderId="1" xfId="0" applyNumberFormat="1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14" fontId="21" fillId="0" borderId="1" xfId="0" applyNumberFormat="1" applyFont="1" applyFill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right" vertical="top" wrapText="1"/>
    </xf>
    <xf numFmtId="0" fontId="21" fillId="0" borderId="0" xfId="0" applyFont="1" applyAlignment="1">
      <alignment horizontal="center" vertical="top" wrapText="1"/>
    </xf>
    <xf numFmtId="14" fontId="21" fillId="0" borderId="1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1" xfId="2" applyFont="1" applyBorder="1" applyAlignment="1">
      <alignment horizontal="center"/>
    </xf>
    <xf numFmtId="0" fontId="22" fillId="0" borderId="1" xfId="2" applyFont="1" applyBorder="1" applyAlignment="1">
      <alignment wrapText="1"/>
    </xf>
    <xf numFmtId="0" fontId="22" fillId="0" borderId="1" xfId="2" applyFont="1" applyBorder="1"/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righ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2" fontId="21" fillId="0" borderId="4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2" fontId="2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43" fontId="9" fillId="0" borderId="1" xfId="0" applyNumberFormat="1" applyFont="1" applyBorder="1" applyAlignment="1">
      <alignment horizontal="right" vertical="top"/>
    </xf>
    <xf numFmtId="2" fontId="9" fillId="0" borderId="1" xfId="0" applyNumberFormat="1" applyFont="1" applyBorder="1" applyAlignment="1">
      <alignment horizontal="right" vertical="top"/>
    </xf>
    <xf numFmtId="2" fontId="9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2" fontId="20" fillId="0" borderId="1" xfId="0" applyNumberFormat="1" applyFont="1" applyFill="1" applyBorder="1" applyAlignment="1">
      <alignment vertical="center"/>
    </xf>
    <xf numFmtId="2" fontId="20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" fontId="2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22" fillId="0" borderId="1" xfId="0" applyFont="1" applyBorder="1" applyAlignment="1">
      <alignment horizontal="left" vertical="top"/>
    </xf>
    <xf numFmtId="49" fontId="22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top" wrapText="1"/>
    </xf>
    <xf numFmtId="0" fontId="21" fillId="0" borderId="4" xfId="0" applyFont="1" applyBorder="1" applyAlignment="1">
      <alignment horizontal="right" vertical="top" wrapText="1"/>
    </xf>
    <xf numFmtId="14" fontId="21" fillId="0" borderId="1" xfId="0" applyNumberFormat="1" applyFont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/>
    </xf>
    <xf numFmtId="0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right" vertical="top"/>
    </xf>
    <xf numFmtId="2" fontId="22" fillId="0" borderId="1" xfId="0" applyNumberFormat="1" applyFont="1" applyBorder="1" applyAlignment="1">
      <alignment horizontal="right" vertical="top"/>
    </xf>
    <xf numFmtId="2" fontId="20" fillId="0" borderId="4" xfId="0" applyNumberFormat="1" applyFont="1" applyFill="1" applyBorder="1" applyAlignment="1">
      <alignment vertical="center"/>
    </xf>
    <xf numFmtId="0" fontId="22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22" fillId="0" borderId="1" xfId="0" applyFont="1" applyBorder="1" applyAlignment="1">
      <alignment horizontal="left" vertical="top"/>
    </xf>
    <xf numFmtId="49" fontId="22" fillId="0" borderId="1" xfId="0" applyNumberFormat="1" applyFont="1" applyBorder="1" applyAlignment="1">
      <alignment horizontal="left" vertical="top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/>
    </xf>
    <xf numFmtId="0" fontId="22" fillId="0" borderId="1" xfId="2" applyFont="1" applyBorder="1" applyAlignment="1">
      <alignment horizontal="right" vertical="center"/>
    </xf>
    <xf numFmtId="2" fontId="22" fillId="0" borderId="1" xfId="2" applyNumberFormat="1" applyFont="1" applyBorder="1" applyAlignment="1">
      <alignment horizontal="right" vertical="center"/>
    </xf>
    <xf numFmtId="1" fontId="22" fillId="0" borderId="1" xfId="2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/>
    </xf>
    <xf numFmtId="49" fontId="22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top" wrapText="1"/>
    </xf>
    <xf numFmtId="0" fontId="21" fillId="0" borderId="4" xfId="0" applyFont="1" applyBorder="1" applyAlignment="1">
      <alignment horizontal="right" vertical="top" wrapText="1"/>
    </xf>
    <xf numFmtId="14" fontId="21" fillId="0" borderId="1" xfId="0" applyNumberFormat="1" applyFont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right" vertical="top" wrapText="1"/>
    </xf>
    <xf numFmtId="0" fontId="22" fillId="0" borderId="1" xfId="2" applyFont="1" applyBorder="1" applyAlignment="1">
      <alignment horizontal="center" vertical="center" wrapText="1"/>
    </xf>
    <xf numFmtId="0" fontId="0" fillId="0" borderId="0" xfId="0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22" fillId="0" borderId="1" xfId="0" applyFont="1" applyBorder="1" applyAlignment="1">
      <alignment horizontal="left" vertical="top"/>
    </xf>
    <xf numFmtId="49" fontId="22" fillId="0" borderId="1" xfId="0" applyNumberFormat="1" applyFont="1" applyBorder="1" applyAlignment="1">
      <alignment horizontal="left" vertical="top"/>
    </xf>
    <xf numFmtId="0" fontId="0" fillId="0" borderId="0" xfId="0"/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right" vertical="top" wrapText="1"/>
    </xf>
    <xf numFmtId="14" fontId="21" fillId="0" borderId="1" xfId="0" applyNumberFormat="1" applyFont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1" fontId="22" fillId="0" borderId="1" xfId="0" applyNumberFormat="1" applyFont="1" applyBorder="1" applyAlignment="1">
      <alignment horizontal="right" vertical="center"/>
    </xf>
    <xf numFmtId="0" fontId="28" fillId="0" borderId="0" xfId="3" applyFont="1" applyFill="1" applyAlignment="1">
      <alignment horizontal="left" vertical="top" wrapText="1"/>
    </xf>
    <xf numFmtId="0" fontId="28" fillId="0" borderId="0" xfId="3" applyFont="1" applyFill="1" applyAlignment="1">
      <alignment horizontal="center" vertical="top" wrapText="1"/>
    </xf>
    <xf numFmtId="2" fontId="28" fillId="0" borderId="0" xfId="3" applyNumberFormat="1" applyFont="1" applyFill="1" applyAlignment="1">
      <alignment horizontal="center" vertical="top" wrapText="1"/>
    </xf>
    <xf numFmtId="0" fontId="28" fillId="0" borderId="0" xfId="3" applyFont="1" applyFill="1" applyAlignment="1">
      <alignment horizontal="centerContinuous" vertical="top" wrapText="1"/>
    </xf>
    <xf numFmtId="0" fontId="27" fillId="0" borderId="0" xfId="3"/>
    <xf numFmtId="0" fontId="29" fillId="0" borderId="0" xfId="3" applyFont="1" applyFill="1" applyAlignment="1">
      <alignment horizontal="centerContinuous" vertical="top" wrapText="1"/>
    </xf>
    <xf numFmtId="0" fontId="31" fillId="0" borderId="0" xfId="3" applyFont="1" applyFill="1" applyAlignment="1">
      <alignment horizontal="centerContinuous" vertical="top"/>
    </xf>
    <xf numFmtId="0" fontId="32" fillId="0" borderId="0" xfId="3" applyFont="1" applyFill="1" applyAlignment="1">
      <alignment horizontal="centerContinuous" vertical="top" wrapText="1"/>
    </xf>
    <xf numFmtId="0" fontId="33" fillId="3" borderId="7" xfId="3" applyFont="1" applyFill="1" applyBorder="1" applyAlignment="1">
      <alignment horizontal="centerContinuous" vertical="center" wrapText="1"/>
    </xf>
    <xf numFmtId="0" fontId="28" fillId="0" borderId="2" xfId="3" applyFont="1" applyFill="1" applyBorder="1" applyAlignment="1">
      <alignment horizontal="centerContinuous" vertical="top" wrapText="1"/>
    </xf>
    <xf numFmtId="0" fontId="34" fillId="0" borderId="1" xfId="3" applyFont="1" applyFill="1" applyBorder="1" applyAlignment="1">
      <alignment horizontal="centerContinuous" vertical="top" wrapText="1"/>
    </xf>
    <xf numFmtId="0" fontId="28" fillId="0" borderId="8" xfId="3" applyFont="1" applyFill="1" applyBorder="1" applyAlignment="1">
      <alignment horizontal="centerContinuous" vertical="top" wrapText="1"/>
    </xf>
    <xf numFmtId="0" fontId="28" fillId="0" borderId="1" xfId="3" applyFont="1" applyFill="1" applyBorder="1" applyAlignment="1">
      <alignment horizontal="center" vertical="top" wrapText="1"/>
    </xf>
    <xf numFmtId="2" fontId="28" fillId="0" borderId="1" xfId="3" applyNumberFormat="1" applyFont="1" applyFill="1" applyBorder="1" applyAlignment="1">
      <alignment horizontal="center" vertical="top" wrapText="1"/>
    </xf>
    <xf numFmtId="0" fontId="25" fillId="0" borderId="1" xfId="3" applyFont="1" applyFill="1" applyBorder="1" applyAlignment="1">
      <alignment horizontal="left" wrapText="1"/>
    </xf>
    <xf numFmtId="0" fontId="25" fillId="0" borderId="1" xfId="3" applyFont="1" applyFill="1" applyBorder="1" applyAlignment="1">
      <alignment wrapText="1"/>
    </xf>
    <xf numFmtId="2" fontId="25" fillId="0" borderId="1" xfId="3" applyNumberFormat="1" applyFont="1" applyFill="1" applyBorder="1" applyAlignment="1">
      <alignment wrapText="1"/>
    </xf>
    <xf numFmtId="0" fontId="35" fillId="0" borderId="0" xfId="3" applyFont="1" applyFill="1" applyAlignment="1"/>
    <xf numFmtId="0" fontId="27" fillId="0" borderId="0" xfId="3" applyFill="1" applyAlignment="1">
      <alignment wrapText="1"/>
    </xf>
    <xf numFmtId="0" fontId="28" fillId="0" borderId="1" xfId="3" applyFont="1" applyBorder="1" applyAlignment="1">
      <alignment horizontal="left" vertical="top"/>
    </xf>
    <xf numFmtId="49" fontId="28" fillId="0" borderId="1" xfId="3" applyNumberFormat="1" applyFont="1" applyBorder="1" applyAlignment="1">
      <alignment horizontal="left" vertical="top"/>
    </xf>
    <xf numFmtId="0" fontId="28" fillId="0" borderId="1" xfId="3" applyNumberFormat="1" applyFont="1" applyBorder="1" applyAlignment="1">
      <alignment horizontal="right" vertical="top" wrapText="1"/>
    </xf>
    <xf numFmtId="0" fontId="28" fillId="0" borderId="1" xfId="3" applyFont="1" applyBorder="1" applyAlignment="1">
      <alignment horizontal="right" vertical="top" wrapText="1"/>
    </xf>
    <xf numFmtId="0" fontId="25" fillId="0" borderId="1" xfId="3" applyFont="1" applyFill="1" applyBorder="1" applyAlignment="1">
      <alignment horizontal="left" vertical="top"/>
    </xf>
    <xf numFmtId="49" fontId="25" fillId="0" borderId="1" xfId="3" applyNumberFormat="1" applyFont="1" applyFill="1" applyBorder="1" applyAlignment="1">
      <alignment horizontal="left" vertical="top"/>
    </xf>
    <xf numFmtId="0" fontId="25" fillId="0" borderId="1" xfId="3" applyFont="1" applyFill="1" applyBorder="1" applyAlignment="1">
      <alignment horizontal="right" vertical="top" wrapText="1"/>
    </xf>
    <xf numFmtId="2" fontId="35" fillId="0" borderId="0" xfId="3" applyNumberFormat="1" applyFont="1" applyFill="1"/>
    <xf numFmtId="0" fontId="35" fillId="0" borderId="0" xfId="3" applyFont="1" applyFill="1"/>
    <xf numFmtId="0" fontId="28" fillId="0" borderId="1" xfId="3" applyFont="1" applyBorder="1" applyAlignment="1">
      <alignment horizontal="right" vertical="top"/>
    </xf>
    <xf numFmtId="0" fontId="28" fillId="0" borderId="1" xfId="3" applyFont="1" applyFill="1" applyBorder="1" applyAlignment="1">
      <alignment horizontal="left" vertical="top" wrapText="1"/>
    </xf>
    <xf numFmtId="0" fontId="28" fillId="0" borderId="1" xfId="3" applyFont="1" applyFill="1" applyBorder="1" applyAlignment="1">
      <alignment horizontal="right" vertical="top" wrapText="1"/>
    </xf>
    <xf numFmtId="2" fontId="28" fillId="0" borderId="1" xfId="3" applyNumberFormat="1" applyFont="1" applyFill="1" applyBorder="1" applyAlignment="1">
      <alignment horizontal="right" vertical="top" wrapText="1"/>
    </xf>
    <xf numFmtId="0" fontId="28" fillId="0" borderId="4" xfId="3" applyFont="1" applyFill="1" applyBorder="1" applyAlignment="1">
      <alignment horizontal="right" vertical="top" wrapText="1"/>
    </xf>
    <xf numFmtId="14" fontId="28" fillId="0" borderId="1" xfId="3" applyNumberFormat="1" applyFont="1" applyFill="1" applyBorder="1" applyAlignment="1">
      <alignment horizontal="left" vertical="top" wrapText="1"/>
    </xf>
    <xf numFmtId="0" fontId="28" fillId="0" borderId="1" xfId="3" applyFont="1" applyBorder="1" applyAlignment="1">
      <alignment horizontal="left" vertical="top" wrapText="1"/>
    </xf>
    <xf numFmtId="2" fontId="28" fillId="0" borderId="1" xfId="3" applyNumberFormat="1" applyFont="1" applyBorder="1" applyAlignment="1">
      <alignment horizontal="right" vertical="top"/>
    </xf>
    <xf numFmtId="1" fontId="28" fillId="0" borderId="1" xfId="3" applyNumberFormat="1" applyFont="1" applyBorder="1" applyAlignment="1">
      <alignment horizontal="right" vertical="top"/>
    </xf>
    <xf numFmtId="0" fontId="27" fillId="0" borderId="0" xfId="3" applyFill="1"/>
    <xf numFmtId="0" fontId="27" fillId="0" borderId="0" xfId="3" applyAlignment="1">
      <alignment horizontal="left"/>
    </xf>
    <xf numFmtId="0" fontId="36" fillId="3" borderId="7" xfId="3" applyFont="1" applyFill="1" applyBorder="1" applyAlignment="1">
      <alignment horizontal="centerContinuous" vertical="center" wrapText="1"/>
    </xf>
    <xf numFmtId="2" fontId="25" fillId="0" borderId="1" xfId="3" applyNumberFormat="1" applyFont="1" applyFill="1" applyBorder="1" applyAlignment="1">
      <alignment vertical="center" wrapText="1"/>
    </xf>
    <xf numFmtId="2" fontId="28" fillId="0" borderId="1" xfId="4" applyNumberFormat="1" applyFont="1" applyBorder="1" applyAlignment="1">
      <alignment horizontal="right" vertical="center"/>
    </xf>
    <xf numFmtId="1" fontId="28" fillId="0" borderId="1" xfId="4" applyNumberFormat="1" applyFont="1" applyBorder="1" applyAlignment="1">
      <alignment horizontal="right" vertical="center"/>
    </xf>
    <xf numFmtId="0" fontId="28" fillId="0" borderId="1" xfId="4" applyFont="1" applyBorder="1" applyAlignment="1">
      <alignment horizontal="right" vertical="center"/>
    </xf>
    <xf numFmtId="0" fontId="28" fillId="0" borderId="1" xfId="4" applyFont="1" applyBorder="1" applyAlignment="1">
      <alignment horizontal="left" vertical="center" wrapText="1"/>
    </xf>
    <xf numFmtId="0" fontId="25" fillId="0" borderId="1" xfId="3" applyFont="1" applyFill="1" applyBorder="1" applyAlignment="1">
      <alignment vertical="center" wrapText="1"/>
    </xf>
    <xf numFmtId="0" fontId="28" fillId="0" borderId="1" xfId="4" applyFont="1" applyBorder="1" applyAlignment="1">
      <alignment horizontal="left" vertical="center"/>
    </xf>
    <xf numFmtId="2" fontId="28" fillId="0" borderId="1" xfId="4" applyNumberFormat="1" applyFont="1" applyFill="1" applyBorder="1" applyAlignment="1">
      <alignment horizontal="right" vertical="center"/>
    </xf>
    <xf numFmtId="1" fontId="28" fillId="0" borderId="1" xfId="4" applyNumberFormat="1" applyFont="1" applyFill="1" applyBorder="1" applyAlignment="1">
      <alignment horizontal="right" vertical="center"/>
    </xf>
    <xf numFmtId="0" fontId="28" fillId="0" borderId="1" xfId="4" applyFont="1" applyFill="1" applyBorder="1" applyAlignment="1">
      <alignment horizontal="right" vertical="center"/>
    </xf>
    <xf numFmtId="0" fontId="28" fillId="0" borderId="1" xfId="4" applyFont="1" applyFill="1" applyBorder="1" applyAlignment="1">
      <alignment horizontal="left" vertical="center" wrapText="1"/>
    </xf>
    <xf numFmtId="0" fontId="28" fillId="0" borderId="1" xfId="4" applyFont="1" applyFill="1" applyBorder="1" applyAlignment="1">
      <alignment horizontal="left" vertical="center"/>
    </xf>
    <xf numFmtId="2" fontId="28" fillId="0" borderId="1" xfId="3" applyNumberFormat="1" applyFont="1" applyFill="1" applyBorder="1" applyAlignment="1">
      <alignment horizontal="right" vertical="center" wrapText="1"/>
    </xf>
    <xf numFmtId="0" fontId="28" fillId="0" borderId="1" xfId="3" applyFont="1" applyFill="1" applyBorder="1" applyAlignment="1">
      <alignment horizontal="right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 wrapText="1"/>
    </xf>
    <xf numFmtId="2" fontId="28" fillId="0" borderId="4" xfId="3" applyNumberFormat="1" applyFont="1" applyFill="1" applyBorder="1" applyAlignment="1">
      <alignment horizontal="right" vertical="center" wrapText="1"/>
    </xf>
    <xf numFmtId="14" fontId="28" fillId="0" borderId="1" xfId="3" applyNumberFormat="1" applyFont="1" applyFill="1" applyBorder="1" applyAlignment="1">
      <alignment horizontal="left" vertical="center" wrapText="1"/>
    </xf>
    <xf numFmtId="2" fontId="28" fillId="0" borderId="1" xfId="6" applyNumberFormat="1" applyFont="1" applyFill="1" applyBorder="1" applyAlignment="1">
      <alignment horizontal="right" vertical="center"/>
    </xf>
    <xf numFmtId="0" fontId="28" fillId="0" borderId="1" xfId="6" applyFont="1" applyFill="1" applyBorder="1" applyAlignment="1">
      <alignment horizontal="right" vertical="center"/>
    </xf>
    <xf numFmtId="49" fontId="28" fillId="0" borderId="1" xfId="6" applyNumberFormat="1" applyFont="1" applyFill="1" applyBorder="1" applyAlignment="1">
      <alignment horizontal="left" vertical="center"/>
    </xf>
    <xf numFmtId="2" fontId="28" fillId="0" borderId="1" xfId="6" applyNumberFormat="1" applyFont="1" applyFill="1" applyBorder="1" applyAlignment="1">
      <alignment horizontal="right" vertical="center" wrapText="1"/>
    </xf>
    <xf numFmtId="0" fontId="28" fillId="0" borderId="1" xfId="6" applyFont="1" applyFill="1" applyBorder="1" applyAlignment="1">
      <alignment horizontal="right" vertical="center" wrapText="1"/>
    </xf>
    <xf numFmtId="0" fontId="28" fillId="0" borderId="1" xfId="6" applyNumberFormat="1" applyFont="1" applyFill="1" applyBorder="1" applyAlignment="1">
      <alignment horizontal="right" vertical="center" wrapText="1"/>
    </xf>
    <xf numFmtId="0" fontId="25" fillId="0" borderId="1" xfId="5" applyFont="1" applyFill="1" applyBorder="1" applyAlignment="1">
      <alignment vertical="center" wrapText="1"/>
    </xf>
    <xf numFmtId="2" fontId="28" fillId="0" borderId="1" xfId="5" applyNumberFormat="1" applyFont="1" applyFill="1" applyBorder="1" applyAlignment="1">
      <alignment horizontal="center" vertical="top" wrapText="1"/>
    </xf>
    <xf numFmtId="0" fontId="28" fillId="0" borderId="1" xfId="5" applyFont="1" applyFill="1" applyBorder="1" applyAlignment="1">
      <alignment horizontal="center" vertical="top" wrapText="1"/>
    </xf>
    <xf numFmtId="0" fontId="28" fillId="0" borderId="8" xfId="5" applyFont="1" applyFill="1" applyBorder="1" applyAlignment="1">
      <alignment horizontal="centerContinuous" vertical="top" wrapText="1"/>
    </xf>
    <xf numFmtId="0" fontId="34" fillId="0" borderId="1" xfId="5" applyFont="1" applyFill="1" applyBorder="1" applyAlignment="1">
      <alignment horizontal="centerContinuous" vertical="top" wrapText="1"/>
    </xf>
    <xf numFmtId="0" fontId="28" fillId="0" borderId="2" xfId="5" applyFont="1" applyFill="1" applyBorder="1" applyAlignment="1">
      <alignment horizontal="centerContinuous" vertical="top" wrapText="1"/>
    </xf>
    <xf numFmtId="0" fontId="33" fillId="3" borderId="7" xfId="5" applyFont="1" applyFill="1" applyBorder="1" applyAlignment="1">
      <alignment horizontal="centerContinuous" vertical="center" wrapText="1"/>
    </xf>
    <xf numFmtId="0" fontId="37" fillId="3" borderId="7" xfId="5" applyFont="1" applyFill="1" applyBorder="1" applyAlignment="1">
      <alignment horizontal="centerContinuous" vertical="center" wrapText="1"/>
    </xf>
    <xf numFmtId="0" fontId="32" fillId="0" borderId="0" xfId="5" applyFont="1" applyFill="1" applyAlignment="1">
      <alignment horizontal="centerContinuous" vertical="top" wrapText="1"/>
    </xf>
    <xf numFmtId="0" fontId="31" fillId="0" borderId="0" xfId="5" applyFont="1" applyFill="1" applyAlignment="1">
      <alignment horizontal="centerContinuous" vertical="top"/>
    </xf>
    <xf numFmtId="0" fontId="29" fillId="0" borderId="0" xfId="5" applyFont="1" applyFill="1" applyAlignment="1">
      <alignment horizontal="centerContinuous" vertical="top" wrapText="1"/>
    </xf>
    <xf numFmtId="2" fontId="28" fillId="0" borderId="0" xfId="5" applyNumberFormat="1" applyFont="1" applyFill="1" applyAlignment="1">
      <alignment horizontal="center" vertical="top" wrapText="1"/>
    </xf>
    <xf numFmtId="0" fontId="28" fillId="0" borderId="0" xfId="5" applyFont="1" applyFill="1" applyAlignment="1">
      <alignment horizontal="center" vertical="top" wrapText="1"/>
    </xf>
    <xf numFmtId="0" fontId="28" fillId="0" borderId="0" xfId="5" applyFont="1" applyFill="1" applyAlignment="1">
      <alignment horizontal="left" vertical="top" wrapText="1"/>
    </xf>
    <xf numFmtId="0" fontId="28" fillId="0" borderId="0" xfId="5" applyFont="1" applyFill="1" applyAlignment="1">
      <alignment horizontal="centerContinuous" vertical="top" wrapText="1"/>
    </xf>
    <xf numFmtId="0" fontId="33" fillId="0" borderId="7" xfId="5" applyFont="1" applyFill="1" applyBorder="1" applyAlignment="1">
      <alignment horizontal="centerContinuous" vertical="center" wrapText="1"/>
    </xf>
    <xf numFmtId="0" fontId="37" fillId="0" borderId="7" xfId="5" applyFont="1" applyFill="1" applyBorder="1" applyAlignment="1">
      <alignment horizontal="centerContinuous" vertical="center" wrapText="1"/>
    </xf>
    <xf numFmtId="0" fontId="25" fillId="0" borderId="1" xfId="3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horizontal="left" vertical="center" wrapText="1"/>
    </xf>
    <xf numFmtId="49" fontId="28" fillId="0" borderId="1" xfId="8" applyNumberFormat="1" applyFont="1" applyFill="1" applyBorder="1" applyAlignment="1">
      <alignment horizontal="left" vertical="center"/>
    </xf>
    <xf numFmtId="49" fontId="28" fillId="0" borderId="1" xfId="8" applyNumberFormat="1" applyFont="1" applyFill="1" applyBorder="1" applyAlignment="1">
      <alignment horizontal="center" vertical="center"/>
    </xf>
    <xf numFmtId="0" fontId="28" fillId="0" borderId="1" xfId="8" applyNumberFormat="1" applyFont="1" applyFill="1" applyBorder="1" applyAlignment="1">
      <alignment horizontal="right" vertical="center" wrapText="1"/>
    </xf>
    <xf numFmtId="0" fontId="28" fillId="0" borderId="1" xfId="8" applyFont="1" applyFill="1" applyBorder="1" applyAlignment="1">
      <alignment horizontal="right" vertical="center" wrapText="1"/>
    </xf>
    <xf numFmtId="2" fontId="28" fillId="0" borderId="1" xfId="8" applyNumberFormat="1" applyFont="1" applyFill="1" applyBorder="1" applyAlignment="1">
      <alignment horizontal="right" vertical="center" wrapText="1"/>
    </xf>
    <xf numFmtId="0" fontId="28" fillId="0" borderId="1" xfId="8" applyFont="1" applyFill="1" applyBorder="1" applyAlignment="1">
      <alignment horizontal="right" vertical="center"/>
    </xf>
    <xf numFmtId="2" fontId="28" fillId="0" borderId="1" xfId="8" applyNumberFormat="1" applyFont="1" applyFill="1" applyBorder="1" applyAlignment="1">
      <alignment horizontal="right" vertical="center"/>
    </xf>
    <xf numFmtId="0" fontId="28" fillId="0" borderId="1" xfId="3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horizontal="center" vertical="center"/>
    </xf>
    <xf numFmtId="0" fontId="28" fillId="0" borderId="1" xfId="7" applyFont="1" applyFill="1" applyBorder="1" applyAlignment="1">
      <alignment horizontal="left" vertical="center"/>
    </xf>
    <xf numFmtId="0" fontId="28" fillId="0" borderId="1" xfId="7" applyFont="1" applyFill="1" applyBorder="1" applyAlignment="1">
      <alignment horizontal="right" vertical="center"/>
    </xf>
    <xf numFmtId="2" fontId="28" fillId="0" borderId="1" xfId="7" applyNumberFormat="1" applyFont="1" applyFill="1" applyBorder="1" applyAlignment="1">
      <alignment horizontal="right" vertical="center"/>
    </xf>
    <xf numFmtId="1" fontId="28" fillId="0" borderId="1" xfId="7" applyNumberFormat="1" applyFont="1" applyFill="1" applyBorder="1" applyAlignment="1">
      <alignment horizontal="right" vertical="center"/>
    </xf>
    <xf numFmtId="0" fontId="28" fillId="0" borderId="1" xfId="9" applyFont="1" applyFill="1" applyBorder="1" applyAlignment="1">
      <alignment horizontal="left" vertical="center" wrapText="1"/>
    </xf>
    <xf numFmtId="0" fontId="28" fillId="0" borderId="1" xfId="9" applyFont="1" applyBorder="1" applyAlignment="1">
      <alignment horizontal="left" vertical="center" wrapText="1"/>
    </xf>
    <xf numFmtId="49" fontId="28" fillId="0" borderId="1" xfId="10" applyNumberFormat="1" applyFont="1" applyFill="1" applyBorder="1" applyAlignment="1">
      <alignment horizontal="left" vertical="center"/>
    </xf>
    <xf numFmtId="0" fontId="28" fillId="0" borderId="1" xfId="10" applyNumberFormat="1" applyFont="1" applyFill="1" applyBorder="1" applyAlignment="1">
      <alignment horizontal="right" vertical="center" wrapText="1"/>
    </xf>
    <xf numFmtId="0" fontId="28" fillId="0" borderId="1" xfId="10" applyFont="1" applyFill="1" applyBorder="1" applyAlignment="1">
      <alignment horizontal="right" vertical="center" wrapText="1"/>
    </xf>
    <xf numFmtId="2" fontId="28" fillId="0" borderId="1" xfId="10" applyNumberFormat="1" applyFont="1" applyFill="1" applyBorder="1" applyAlignment="1">
      <alignment horizontal="right" vertical="center" wrapText="1"/>
    </xf>
    <xf numFmtId="0" fontId="28" fillId="0" borderId="1" xfId="10" applyFont="1" applyFill="1" applyBorder="1" applyAlignment="1">
      <alignment horizontal="right" vertical="center"/>
    </xf>
    <xf numFmtId="2" fontId="28" fillId="0" borderId="1" xfId="10" applyNumberFormat="1" applyFont="1" applyFill="1" applyBorder="1" applyAlignment="1">
      <alignment horizontal="right" vertical="center"/>
    </xf>
    <xf numFmtId="0" fontId="28" fillId="0" borderId="1" xfId="9" applyFont="1" applyFill="1" applyBorder="1" applyAlignment="1">
      <alignment horizontal="left" vertical="center"/>
    </xf>
    <xf numFmtId="0" fontId="28" fillId="0" borderId="1" xfId="9" applyFont="1" applyFill="1" applyBorder="1" applyAlignment="1">
      <alignment horizontal="right" vertical="center"/>
    </xf>
    <xf numFmtId="2" fontId="28" fillId="0" borderId="1" xfId="9" applyNumberFormat="1" applyFont="1" applyFill="1" applyBorder="1" applyAlignment="1">
      <alignment horizontal="right" vertical="center"/>
    </xf>
    <xf numFmtId="1" fontId="28" fillId="0" borderId="1" xfId="9" applyNumberFormat="1" applyFont="1" applyFill="1" applyBorder="1" applyAlignment="1">
      <alignment horizontal="right" vertical="center"/>
    </xf>
    <xf numFmtId="0" fontId="28" fillId="0" borderId="1" xfId="11" applyFont="1" applyFill="1" applyBorder="1" applyAlignment="1">
      <alignment horizontal="left" vertical="center" wrapText="1"/>
    </xf>
    <xf numFmtId="0" fontId="28" fillId="0" borderId="1" xfId="11" applyFont="1" applyBorder="1" applyAlignment="1">
      <alignment horizontal="left" vertical="center" wrapText="1"/>
    </xf>
    <xf numFmtId="49" fontId="28" fillId="0" borderId="1" xfId="12" applyNumberFormat="1" applyFont="1" applyFill="1" applyBorder="1" applyAlignment="1">
      <alignment horizontal="left" vertical="center"/>
    </xf>
    <xf numFmtId="0" fontId="28" fillId="0" borderId="1" xfId="12" applyNumberFormat="1" applyFont="1" applyFill="1" applyBorder="1" applyAlignment="1">
      <alignment horizontal="right" vertical="center" wrapText="1"/>
    </xf>
    <xf numFmtId="0" fontId="28" fillId="0" borderId="1" xfId="12" applyFont="1" applyFill="1" applyBorder="1" applyAlignment="1">
      <alignment horizontal="right" vertical="center" wrapText="1"/>
    </xf>
    <xf numFmtId="2" fontId="28" fillId="0" borderId="1" xfId="12" applyNumberFormat="1" applyFont="1" applyFill="1" applyBorder="1" applyAlignment="1">
      <alignment horizontal="right" vertical="center" wrapText="1"/>
    </xf>
    <xf numFmtId="0" fontId="28" fillId="0" borderId="1" xfId="12" applyFont="1" applyFill="1" applyBorder="1" applyAlignment="1">
      <alignment horizontal="right" vertical="center"/>
    </xf>
    <xf numFmtId="2" fontId="28" fillId="0" borderId="1" xfId="12" applyNumberFormat="1" applyFont="1" applyFill="1" applyBorder="1" applyAlignment="1">
      <alignment horizontal="right" vertical="center"/>
    </xf>
    <xf numFmtId="0" fontId="28" fillId="0" borderId="1" xfId="11" applyFont="1" applyFill="1" applyBorder="1" applyAlignment="1">
      <alignment horizontal="left" vertical="center"/>
    </xf>
    <xf numFmtId="0" fontId="28" fillId="0" borderId="1" xfId="11" applyFont="1" applyFill="1" applyBorder="1" applyAlignment="1">
      <alignment horizontal="right" vertical="center"/>
    </xf>
    <xf numFmtId="2" fontId="28" fillId="0" borderId="1" xfId="11" applyNumberFormat="1" applyFont="1" applyFill="1" applyBorder="1" applyAlignment="1">
      <alignment horizontal="right" vertical="center"/>
    </xf>
    <xf numFmtId="1" fontId="28" fillId="0" borderId="1" xfId="11" applyNumberFormat="1" applyFont="1" applyFill="1" applyBorder="1" applyAlignment="1">
      <alignment horizontal="right" vertical="center"/>
    </xf>
    <xf numFmtId="0" fontId="28" fillId="0" borderId="1" xfId="13" applyFont="1" applyFill="1" applyBorder="1" applyAlignment="1">
      <alignment horizontal="left" vertical="center" wrapText="1"/>
    </xf>
    <xf numFmtId="49" fontId="28" fillId="0" borderId="1" xfId="14" applyNumberFormat="1" applyFont="1" applyFill="1" applyBorder="1" applyAlignment="1">
      <alignment horizontal="left" vertical="center"/>
    </xf>
    <xf numFmtId="0" fontId="28" fillId="0" borderId="1" xfId="14" applyNumberFormat="1" applyFont="1" applyFill="1" applyBorder="1" applyAlignment="1">
      <alignment horizontal="right" vertical="center" wrapText="1"/>
    </xf>
    <xf numFmtId="0" fontId="28" fillId="0" borderId="1" xfId="14" applyFont="1" applyFill="1" applyBorder="1" applyAlignment="1">
      <alignment horizontal="right" vertical="center" wrapText="1"/>
    </xf>
    <xf numFmtId="2" fontId="28" fillId="0" borderId="1" xfId="14" applyNumberFormat="1" applyFont="1" applyFill="1" applyBorder="1" applyAlignment="1">
      <alignment horizontal="right" vertical="center" wrapText="1"/>
    </xf>
    <xf numFmtId="0" fontId="28" fillId="0" borderId="1" xfId="14" applyFont="1" applyFill="1" applyBorder="1" applyAlignment="1">
      <alignment horizontal="right" vertical="center"/>
    </xf>
    <xf numFmtId="2" fontId="28" fillId="0" borderId="1" xfId="14" applyNumberFormat="1" applyFont="1" applyFill="1" applyBorder="1" applyAlignment="1">
      <alignment horizontal="right" vertical="center"/>
    </xf>
    <xf numFmtId="0" fontId="28" fillId="0" borderId="1" xfId="13" applyFont="1" applyFill="1" applyBorder="1" applyAlignment="1">
      <alignment horizontal="left" vertical="center"/>
    </xf>
    <xf numFmtId="0" fontId="28" fillId="0" borderId="1" xfId="13" applyFont="1" applyFill="1" applyBorder="1" applyAlignment="1">
      <alignment horizontal="right" vertical="center"/>
    </xf>
    <xf numFmtId="2" fontId="28" fillId="0" borderId="1" xfId="13" applyNumberFormat="1" applyFont="1" applyFill="1" applyBorder="1" applyAlignment="1">
      <alignment horizontal="right" vertical="center"/>
    </xf>
    <xf numFmtId="1" fontId="28" fillId="0" borderId="1" xfId="13" applyNumberFormat="1" applyFont="1" applyFill="1" applyBorder="1" applyAlignment="1">
      <alignment horizontal="right" vertical="center"/>
    </xf>
    <xf numFmtId="0" fontId="28" fillId="0" borderId="1" xfId="15" applyFont="1" applyFill="1" applyBorder="1" applyAlignment="1">
      <alignment horizontal="left" vertical="center" wrapText="1"/>
    </xf>
    <xf numFmtId="49" fontId="28" fillId="0" borderId="1" xfId="16" applyNumberFormat="1" applyFont="1" applyFill="1" applyBorder="1" applyAlignment="1">
      <alignment horizontal="left" vertical="center"/>
    </xf>
    <xf numFmtId="0" fontId="28" fillId="0" borderId="1" xfId="16" applyNumberFormat="1" applyFont="1" applyFill="1" applyBorder="1" applyAlignment="1">
      <alignment horizontal="right" vertical="center" wrapText="1"/>
    </xf>
    <xf numFmtId="0" fontId="28" fillId="0" borderId="1" xfId="16" applyFont="1" applyFill="1" applyBorder="1" applyAlignment="1">
      <alignment horizontal="right" vertical="center" wrapText="1"/>
    </xf>
    <xf numFmtId="2" fontId="28" fillId="0" borderId="1" xfId="16" applyNumberFormat="1" applyFont="1" applyFill="1" applyBorder="1" applyAlignment="1">
      <alignment horizontal="right" vertical="center" wrapText="1"/>
    </xf>
    <xf numFmtId="0" fontId="28" fillId="0" borderId="1" xfId="16" applyFont="1" applyFill="1" applyBorder="1" applyAlignment="1">
      <alignment horizontal="right" vertical="center"/>
    </xf>
    <xf numFmtId="2" fontId="28" fillId="0" borderId="1" xfId="16" applyNumberFormat="1" applyFont="1" applyFill="1" applyBorder="1" applyAlignment="1">
      <alignment horizontal="right" vertical="center"/>
    </xf>
    <xf numFmtId="0" fontId="28" fillId="0" borderId="1" xfId="15" applyFont="1" applyFill="1" applyBorder="1" applyAlignment="1">
      <alignment horizontal="left" vertical="center"/>
    </xf>
    <xf numFmtId="0" fontId="28" fillId="0" borderId="1" xfId="15" applyFont="1" applyFill="1" applyBorder="1" applyAlignment="1">
      <alignment horizontal="right" vertical="center"/>
    </xf>
    <xf numFmtId="2" fontId="28" fillId="0" borderId="1" xfId="15" applyNumberFormat="1" applyFont="1" applyFill="1" applyBorder="1" applyAlignment="1">
      <alignment horizontal="right" vertical="center"/>
    </xf>
    <xf numFmtId="1" fontId="28" fillId="0" borderId="1" xfId="15" applyNumberFormat="1" applyFont="1" applyFill="1" applyBorder="1" applyAlignment="1">
      <alignment horizontal="right" vertical="center"/>
    </xf>
    <xf numFmtId="0" fontId="28" fillId="0" borderId="1" xfId="17" applyFont="1" applyFill="1" applyBorder="1" applyAlignment="1">
      <alignment horizontal="left" vertical="center" wrapText="1"/>
    </xf>
    <xf numFmtId="49" fontId="28" fillId="0" borderId="1" xfId="18" applyNumberFormat="1" applyFont="1" applyFill="1" applyBorder="1" applyAlignment="1">
      <alignment horizontal="left" vertical="center"/>
    </xf>
    <xf numFmtId="0" fontId="28" fillId="0" borderId="1" xfId="18" applyNumberFormat="1" applyFont="1" applyFill="1" applyBorder="1" applyAlignment="1">
      <alignment horizontal="right" vertical="center" wrapText="1"/>
    </xf>
    <xf numFmtId="0" fontId="28" fillId="0" borderId="1" xfId="18" applyFont="1" applyFill="1" applyBorder="1" applyAlignment="1">
      <alignment horizontal="right" vertical="center" wrapText="1"/>
    </xf>
    <xf numFmtId="2" fontId="28" fillId="0" borderId="1" xfId="18" applyNumberFormat="1" applyFont="1" applyFill="1" applyBorder="1" applyAlignment="1">
      <alignment horizontal="right" vertical="center" wrapText="1"/>
    </xf>
    <xf numFmtId="0" fontId="28" fillId="0" borderId="1" xfId="18" applyFont="1" applyFill="1" applyBorder="1" applyAlignment="1">
      <alignment horizontal="right" vertical="center"/>
    </xf>
    <xf numFmtId="2" fontId="28" fillId="0" borderId="1" xfId="18" applyNumberFormat="1" applyFont="1" applyFill="1" applyBorder="1" applyAlignment="1">
      <alignment horizontal="right" vertical="center"/>
    </xf>
    <xf numFmtId="0" fontId="28" fillId="0" borderId="1" xfId="17" applyFont="1" applyFill="1" applyBorder="1" applyAlignment="1">
      <alignment horizontal="left" vertical="center"/>
    </xf>
    <xf numFmtId="0" fontId="28" fillId="0" borderId="1" xfId="17" applyFont="1" applyFill="1" applyBorder="1" applyAlignment="1">
      <alignment horizontal="right" vertical="center"/>
    </xf>
    <xf numFmtId="2" fontId="28" fillId="0" borderId="1" xfId="17" applyNumberFormat="1" applyFont="1" applyFill="1" applyBorder="1" applyAlignment="1">
      <alignment horizontal="right" vertical="center"/>
    </xf>
    <xf numFmtId="1" fontId="28" fillId="0" borderId="1" xfId="17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8" fillId="0" borderId="1" xfId="19" applyFont="1" applyFill="1" applyBorder="1" applyAlignment="1">
      <alignment horizontal="left" vertical="center" wrapText="1"/>
    </xf>
    <xf numFmtId="49" fontId="28" fillId="0" borderId="1" xfId="20" applyNumberFormat="1" applyFont="1" applyFill="1" applyBorder="1" applyAlignment="1">
      <alignment horizontal="left" vertical="center"/>
    </xf>
    <xf numFmtId="0" fontId="28" fillId="0" borderId="1" xfId="20" applyNumberFormat="1" applyFont="1" applyFill="1" applyBorder="1" applyAlignment="1">
      <alignment horizontal="right" vertical="center" wrapText="1"/>
    </xf>
    <xf numFmtId="0" fontId="28" fillId="0" borderId="1" xfId="20" applyFont="1" applyFill="1" applyBorder="1" applyAlignment="1">
      <alignment horizontal="right" vertical="center" wrapText="1"/>
    </xf>
    <xf numFmtId="2" fontId="28" fillId="0" borderId="1" xfId="20" applyNumberFormat="1" applyFont="1" applyFill="1" applyBorder="1" applyAlignment="1">
      <alignment horizontal="right" vertical="center" wrapText="1"/>
    </xf>
    <xf numFmtId="0" fontId="28" fillId="0" borderId="1" xfId="20" applyFont="1" applyFill="1" applyBorder="1" applyAlignment="1">
      <alignment horizontal="right" vertical="center"/>
    </xf>
    <xf numFmtId="2" fontId="28" fillId="0" borderId="1" xfId="20" applyNumberFormat="1" applyFont="1" applyFill="1" applyBorder="1" applyAlignment="1">
      <alignment horizontal="right" vertical="center"/>
    </xf>
    <xf numFmtId="0" fontId="28" fillId="0" borderId="1" xfId="19" applyFont="1" applyFill="1" applyBorder="1" applyAlignment="1">
      <alignment horizontal="left" vertical="center"/>
    </xf>
    <xf numFmtId="0" fontId="28" fillId="0" borderId="1" xfId="19" applyFont="1" applyFill="1" applyBorder="1" applyAlignment="1">
      <alignment horizontal="right" vertical="center"/>
    </xf>
    <xf numFmtId="2" fontId="28" fillId="0" borderId="1" xfId="19" applyNumberFormat="1" applyFont="1" applyFill="1" applyBorder="1" applyAlignment="1">
      <alignment horizontal="right" vertical="center"/>
    </xf>
    <xf numFmtId="1" fontId="28" fillId="0" borderId="1" xfId="19" applyNumberFormat="1" applyFont="1" applyFill="1" applyBorder="1" applyAlignment="1">
      <alignment horizontal="right" vertical="center"/>
    </xf>
  </cellXfs>
  <cellStyles count="21">
    <cellStyle name="Обычный" xfId="0" builtinId="0"/>
    <cellStyle name="Обычный 2" xfId="1"/>
    <cellStyle name="Обычный 2 2" xfId="6"/>
    <cellStyle name="Обычный 2 3" xfId="8"/>
    <cellStyle name="Обычный 2 4" xfId="10"/>
    <cellStyle name="Обычный 2 5" xfId="12"/>
    <cellStyle name="Обычный 2 6" xfId="14"/>
    <cellStyle name="Обычный 2 7" xfId="16"/>
    <cellStyle name="Обычный 2 8" xfId="18"/>
    <cellStyle name="Обычный 2 9" xfId="20"/>
    <cellStyle name="Обычный 3" xfId="2"/>
    <cellStyle name="Обычный 3 2" xfId="4"/>
    <cellStyle name="Обычный 3 3" xfId="7"/>
    <cellStyle name="Обычный 3 4" xfId="9"/>
    <cellStyle name="Обычный 3 5" xfId="11"/>
    <cellStyle name="Обычный 3 6" xfId="13"/>
    <cellStyle name="Обычный 3 7" xfId="15"/>
    <cellStyle name="Обычный 3 8" xfId="17"/>
    <cellStyle name="Обычный 3 9" xfId="19"/>
    <cellStyle name="Обычный 4" xfId="3"/>
    <cellStyle name="Обычный 4 2" xfId="5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selection activeCell="B56" sqref="B56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48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48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124</v>
      </c>
      <c r="O10" s="205">
        <v>230095.92</v>
      </c>
      <c r="P10" s="205">
        <v>230095.92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48</v>
      </c>
      <c r="H11" s="210">
        <v>95</v>
      </c>
      <c r="I11" s="210">
        <v>77</v>
      </c>
      <c r="J11" s="210">
        <v>108</v>
      </c>
      <c r="K11" s="205">
        <v>157151.4</v>
      </c>
      <c r="L11" s="205">
        <v>157151.4</v>
      </c>
      <c r="M11" s="205">
        <v>0</v>
      </c>
      <c r="N11" s="210">
        <v>26</v>
      </c>
      <c r="O11" s="205">
        <v>68982.55</v>
      </c>
      <c r="P11" s="205">
        <v>68982.55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48</v>
      </c>
      <c r="H12" s="210">
        <v>83</v>
      </c>
      <c r="I12" s="210">
        <v>51</v>
      </c>
      <c r="J12" s="210">
        <v>82</v>
      </c>
      <c r="K12" s="205">
        <v>112898.43</v>
      </c>
      <c r="L12" s="205">
        <v>112898.43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48</v>
      </c>
      <c r="H13" s="210">
        <v>49</v>
      </c>
      <c r="I13" s="210">
        <v>33</v>
      </c>
      <c r="J13" s="210">
        <v>42</v>
      </c>
      <c r="K13" s="205">
        <v>36690.879999999997</v>
      </c>
      <c r="L13" s="205">
        <v>36690.879999999997</v>
      </c>
      <c r="M13" s="205">
        <v>0</v>
      </c>
      <c r="N13" s="210">
        <v>27</v>
      </c>
      <c r="O13" s="205">
        <v>48724.28</v>
      </c>
      <c r="P13" s="205">
        <v>48724.28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48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48</v>
      </c>
      <c r="H15" s="210">
        <v>35</v>
      </c>
      <c r="I15" s="210">
        <v>30</v>
      </c>
      <c r="J15" s="210">
        <v>46</v>
      </c>
      <c r="K15" s="205">
        <v>58518.879999999997</v>
      </c>
      <c r="L15" s="205">
        <v>58518.879999999997</v>
      </c>
      <c r="M15" s="205">
        <v>0</v>
      </c>
      <c r="N15" s="210">
        <v>13</v>
      </c>
      <c r="O15" s="205">
        <v>45552.480000000003</v>
      </c>
      <c r="P15" s="205">
        <v>45552.480000000003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>
        <v>93</v>
      </c>
      <c r="D16" s="210" t="s">
        <v>260</v>
      </c>
      <c r="E16" s="220" t="s">
        <v>41</v>
      </c>
      <c r="F16" s="210" t="s">
        <v>91</v>
      </c>
      <c r="G16" s="229" t="s">
        <v>48</v>
      </c>
      <c r="H16" s="210">
        <v>73</v>
      </c>
      <c r="I16" s="210">
        <v>61</v>
      </c>
      <c r="J16" s="210">
        <v>86</v>
      </c>
      <c r="K16" s="205">
        <v>183893.97</v>
      </c>
      <c r="L16" s="205">
        <v>183893.97</v>
      </c>
      <c r="M16" s="205">
        <v>0</v>
      </c>
      <c r="N16" s="210">
        <v>26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53</v>
      </c>
      <c r="G17" s="229" t="s">
        <v>48</v>
      </c>
      <c r="H17" s="210">
        <v>63</v>
      </c>
      <c r="I17" s="210">
        <v>28</v>
      </c>
      <c r="J17" s="210">
        <v>43</v>
      </c>
      <c r="K17" s="205">
        <v>78320.67</v>
      </c>
      <c r="L17" s="205">
        <v>78320.67</v>
      </c>
      <c r="M17" s="205">
        <v>0</v>
      </c>
      <c r="N17" s="210">
        <v>17</v>
      </c>
      <c r="O17" s="205">
        <v>70754.64</v>
      </c>
      <c r="P17" s="205">
        <v>70754.64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48</v>
      </c>
      <c r="H18" s="210">
        <v>110</v>
      </c>
      <c r="I18" s="210">
        <v>93</v>
      </c>
      <c r="J18" s="210">
        <v>127</v>
      </c>
      <c r="K18" s="205">
        <v>130442.57</v>
      </c>
      <c r="L18" s="205">
        <v>130442.57</v>
      </c>
      <c r="M18" s="205">
        <v>0</v>
      </c>
      <c r="N18" s="210">
        <v>23</v>
      </c>
      <c r="O18" s="205">
        <v>29809.599999999999</v>
      </c>
      <c r="P18" s="205">
        <v>29809.599999999999</v>
      </c>
      <c r="Q18" s="205">
        <v>0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48</v>
      </c>
      <c r="H19" s="210">
        <v>95</v>
      </c>
      <c r="I19" s="210">
        <v>77</v>
      </c>
      <c r="J19" s="210">
        <v>113</v>
      </c>
      <c r="K19" s="205">
        <v>152362.32999999999</v>
      </c>
      <c r="L19" s="205">
        <v>152362.32999999999</v>
      </c>
      <c r="M19" s="205">
        <v>0</v>
      </c>
      <c r="N19" s="210">
        <v>64</v>
      </c>
      <c r="O19" s="205">
        <v>455218.42</v>
      </c>
      <c r="P19" s="205">
        <v>455218.42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48</v>
      </c>
      <c r="H20" s="210">
        <v>185</v>
      </c>
      <c r="I20" s="210">
        <v>157</v>
      </c>
      <c r="J20" s="210">
        <v>200</v>
      </c>
      <c r="K20" s="205">
        <v>214800.78</v>
      </c>
      <c r="L20" s="205">
        <v>214800.78</v>
      </c>
      <c r="M20" s="205">
        <v>0</v>
      </c>
      <c r="N20" s="210">
        <v>74</v>
      </c>
      <c r="O20" s="205">
        <v>150486.32999999999</v>
      </c>
      <c r="P20" s="205">
        <v>150486.32999999999</v>
      </c>
      <c r="Q20" s="205">
        <v>0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48</v>
      </c>
      <c r="H21" s="210">
        <v>102</v>
      </c>
      <c r="I21" s="210">
        <v>82</v>
      </c>
      <c r="J21" s="210">
        <v>103</v>
      </c>
      <c r="K21" s="205">
        <v>87540.79</v>
      </c>
      <c r="L21" s="205">
        <v>87540.79</v>
      </c>
      <c r="M21" s="205">
        <v>0</v>
      </c>
      <c r="N21" s="210">
        <v>114</v>
      </c>
      <c r="O21" s="205">
        <v>283952.98</v>
      </c>
      <c r="P21" s="205">
        <v>283952.98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48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76</v>
      </c>
      <c r="G23" s="229" t="s">
        <v>48</v>
      </c>
      <c r="H23" s="210">
        <v>23</v>
      </c>
      <c r="I23" s="210">
        <v>9</v>
      </c>
      <c r="J23" s="210">
        <v>16</v>
      </c>
      <c r="K23" s="205">
        <v>27260.3</v>
      </c>
      <c r="L23" s="205">
        <v>27260.3</v>
      </c>
      <c r="M23" s="205">
        <v>0</v>
      </c>
      <c r="N23" s="210">
        <v>10</v>
      </c>
      <c r="O23" s="205">
        <v>14902.01</v>
      </c>
      <c r="P23" s="205">
        <v>14902.01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48</v>
      </c>
      <c r="H24" s="210">
        <v>30</v>
      </c>
      <c r="I24" s="210">
        <v>20</v>
      </c>
      <c r="J24" s="210">
        <v>30</v>
      </c>
      <c r="K24" s="205">
        <v>29436.79</v>
      </c>
      <c r="L24" s="205">
        <v>29436.79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48</v>
      </c>
      <c r="H25" s="210">
        <v>108</v>
      </c>
      <c r="I25" s="210">
        <v>37</v>
      </c>
      <c r="J25" s="210">
        <v>54</v>
      </c>
      <c r="K25" s="205">
        <v>41121.51</v>
      </c>
      <c r="L25" s="205">
        <v>41121.51</v>
      </c>
      <c r="M25" s="205">
        <v>0</v>
      </c>
      <c r="N25" s="210">
        <v>20</v>
      </c>
      <c r="O25" s="205">
        <v>22285.4</v>
      </c>
      <c r="P25" s="205">
        <v>22285.4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326" t="s">
        <v>59</v>
      </c>
      <c r="F26" s="210" t="s">
        <v>97</v>
      </c>
      <c r="G26" s="229" t="s">
        <v>48</v>
      </c>
      <c r="H26" s="210">
        <v>55</v>
      </c>
      <c r="I26" s="210">
        <v>51</v>
      </c>
      <c r="J26" s="210">
        <v>71</v>
      </c>
      <c r="K26" s="205">
        <v>71064.22</v>
      </c>
      <c r="L26" s="205">
        <v>71064.22</v>
      </c>
      <c r="M26" s="205">
        <v>0</v>
      </c>
      <c r="N26" s="210">
        <v>15</v>
      </c>
      <c r="O26" s="205">
        <v>36838.49</v>
      </c>
      <c r="P26" s="205">
        <v>36838.49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48</v>
      </c>
      <c r="H27" s="210">
        <v>240</v>
      </c>
      <c r="I27" s="210">
        <v>224</v>
      </c>
      <c r="J27" s="210">
        <v>276</v>
      </c>
      <c r="K27" s="205">
        <v>188595.13</v>
      </c>
      <c r="L27" s="205">
        <v>188595.13</v>
      </c>
      <c r="M27" s="205">
        <v>0</v>
      </c>
      <c r="N27" s="210">
        <v>28</v>
      </c>
      <c r="O27" s="205">
        <v>75006.320000000007</v>
      </c>
      <c r="P27" s="205">
        <v>75006.320000000007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310</v>
      </c>
      <c r="D28" s="210" t="s">
        <v>311</v>
      </c>
      <c r="E28" s="326" t="s">
        <v>304</v>
      </c>
      <c r="F28" s="210" t="s">
        <v>302</v>
      </c>
      <c r="G28" s="229" t="s">
        <v>48</v>
      </c>
      <c r="H28" s="210">
        <v>7</v>
      </c>
      <c r="I28" s="210">
        <v>4</v>
      </c>
      <c r="J28" s="210">
        <v>4</v>
      </c>
      <c r="K28" s="205">
        <v>2764.03</v>
      </c>
      <c r="L28" s="205">
        <v>2764.03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>
        <v>93</v>
      </c>
      <c r="D29" s="210">
        <v>938268831</v>
      </c>
      <c r="E29" s="210" t="s">
        <v>43</v>
      </c>
      <c r="F29" s="210" t="s">
        <v>157</v>
      </c>
      <c r="G29" s="229" t="s">
        <v>48</v>
      </c>
      <c r="H29" s="210">
        <v>71</v>
      </c>
      <c r="I29" s="210">
        <v>23</v>
      </c>
      <c r="J29" s="210">
        <v>33</v>
      </c>
      <c r="K29" s="205">
        <v>46016.79</v>
      </c>
      <c r="L29" s="205">
        <v>46016.79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48</v>
      </c>
      <c r="H30" s="210">
        <v>92</v>
      </c>
      <c r="I30" s="210">
        <v>59</v>
      </c>
      <c r="J30" s="210">
        <v>70</v>
      </c>
      <c r="K30" s="205">
        <v>70330.38</v>
      </c>
      <c r="L30" s="205">
        <v>70330.38</v>
      </c>
      <c r="M30" s="205">
        <v>0</v>
      </c>
      <c r="N30" s="210">
        <v>39</v>
      </c>
      <c r="O30" s="205">
        <v>68872.22</v>
      </c>
      <c r="P30" s="205">
        <v>68872.22</v>
      </c>
      <c r="Q30" s="205">
        <v>0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48</v>
      </c>
      <c r="H31" s="210">
        <v>63</v>
      </c>
      <c r="I31" s="210">
        <v>38</v>
      </c>
      <c r="J31" s="210">
        <v>57</v>
      </c>
      <c r="K31" s="205">
        <v>67804.31</v>
      </c>
      <c r="L31" s="205">
        <v>67804.31</v>
      </c>
      <c r="M31" s="205">
        <v>0</v>
      </c>
      <c r="N31" s="210">
        <v>14</v>
      </c>
      <c r="O31" s="205">
        <v>53020.78</v>
      </c>
      <c r="P31" s="205">
        <v>53020.78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48</v>
      </c>
      <c r="H32" s="210">
        <v>12</v>
      </c>
      <c r="I32" s="210">
        <v>9</v>
      </c>
      <c r="J32" s="210">
        <v>11</v>
      </c>
      <c r="K32" s="205">
        <v>9750.7199999999993</v>
      </c>
      <c r="L32" s="205">
        <v>9750.7199999999993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48</v>
      </c>
      <c r="H33" s="210">
        <v>78</v>
      </c>
      <c r="I33" s="210">
        <v>70</v>
      </c>
      <c r="J33" s="210">
        <v>86</v>
      </c>
      <c r="K33" s="205">
        <v>53499.91</v>
      </c>
      <c r="L33" s="205">
        <v>53499.91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132</v>
      </c>
      <c r="C34" s="210" t="s">
        <v>36</v>
      </c>
      <c r="D34" s="210"/>
      <c r="E34" s="210" t="s">
        <v>133</v>
      </c>
      <c r="F34" s="210" t="s">
        <v>134</v>
      </c>
      <c r="G34" s="229" t="s">
        <v>48</v>
      </c>
      <c r="H34" s="210">
        <v>78</v>
      </c>
      <c r="I34" s="210">
        <v>70</v>
      </c>
      <c r="J34" s="210">
        <v>86</v>
      </c>
      <c r="K34" s="205">
        <v>17346.439999999999</v>
      </c>
      <c r="L34" s="205">
        <v>17346.439999999999</v>
      </c>
      <c r="M34" s="205">
        <v>0</v>
      </c>
      <c r="N34" s="210">
        <v>0</v>
      </c>
      <c r="O34" s="205">
        <v>0</v>
      </c>
      <c r="P34" s="205">
        <v>0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29</v>
      </c>
      <c r="C35" s="210" t="s">
        <v>36</v>
      </c>
      <c r="D35" s="210"/>
      <c r="E35" s="210" t="s">
        <v>42</v>
      </c>
      <c r="F35" s="210" t="s">
        <v>101</v>
      </c>
      <c r="G35" s="229" t="s">
        <v>48</v>
      </c>
      <c r="H35" s="210">
        <v>155</v>
      </c>
      <c r="I35" s="210">
        <v>120</v>
      </c>
      <c r="J35" s="210">
        <v>183</v>
      </c>
      <c r="K35" s="205">
        <v>172029.73</v>
      </c>
      <c r="L35" s="205">
        <v>172029.73</v>
      </c>
      <c r="M35" s="205">
        <v>0</v>
      </c>
      <c r="N35" s="210">
        <v>59</v>
      </c>
      <c r="O35" s="205">
        <v>108482.46</v>
      </c>
      <c r="P35" s="205">
        <v>108482.46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31</v>
      </c>
      <c r="C36" s="210" t="s">
        <v>36</v>
      </c>
      <c r="D36" s="210"/>
      <c r="E36" s="326" t="s">
        <v>46</v>
      </c>
      <c r="F36" s="210" t="s">
        <v>137</v>
      </c>
      <c r="G36" s="229" t="s">
        <v>48</v>
      </c>
      <c r="H36" s="210">
        <v>160</v>
      </c>
      <c r="I36" s="210">
        <v>90</v>
      </c>
      <c r="J36" s="210">
        <v>152</v>
      </c>
      <c r="K36" s="205">
        <v>193390.26</v>
      </c>
      <c r="L36" s="205">
        <v>193390.26</v>
      </c>
      <c r="M36" s="205">
        <v>0</v>
      </c>
      <c r="N36" s="210">
        <v>79</v>
      </c>
      <c r="O36" s="205">
        <v>177867.68</v>
      </c>
      <c r="P36" s="205">
        <v>177867.68</v>
      </c>
      <c r="Q36" s="205">
        <v>0</v>
      </c>
    </row>
    <row r="37" spans="1:17" s="183" customFormat="1" ht="16.5" customHeight="1" x14ac:dyDescent="0.2">
      <c r="A37" s="210">
        <v>29</v>
      </c>
      <c r="B37" s="210" t="s">
        <v>32</v>
      </c>
      <c r="C37" s="210">
        <v>63</v>
      </c>
      <c r="D37" s="210" t="s">
        <v>263</v>
      </c>
      <c r="E37" s="220" t="s">
        <v>41</v>
      </c>
      <c r="F37" s="210" t="s">
        <v>102</v>
      </c>
      <c r="G37" s="229" t="s">
        <v>48</v>
      </c>
      <c r="H37" s="210">
        <v>138</v>
      </c>
      <c r="I37" s="210">
        <v>113</v>
      </c>
      <c r="J37" s="210">
        <v>154</v>
      </c>
      <c r="K37" s="205">
        <v>164989.16</v>
      </c>
      <c r="L37" s="205">
        <v>164989.16</v>
      </c>
      <c r="M37" s="205">
        <v>0</v>
      </c>
      <c r="N37" s="210">
        <v>62</v>
      </c>
      <c r="O37" s="205">
        <v>213539.9</v>
      </c>
      <c r="P37" s="205">
        <v>213539.9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138</v>
      </c>
      <c r="C38" s="210" t="s">
        <v>61</v>
      </c>
      <c r="D38" s="210" t="s">
        <v>191</v>
      </c>
      <c r="E38" s="220" t="s">
        <v>133</v>
      </c>
      <c r="F38" s="210" t="s">
        <v>264</v>
      </c>
      <c r="G38" s="229" t="s">
        <v>48</v>
      </c>
      <c r="H38" s="210">
        <v>173</v>
      </c>
      <c r="I38" s="210">
        <v>154</v>
      </c>
      <c r="J38" s="210">
        <v>185</v>
      </c>
      <c r="K38" s="205">
        <v>118010.29</v>
      </c>
      <c r="L38" s="205">
        <v>118010.29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188</v>
      </c>
      <c r="C39" s="210" t="s">
        <v>228</v>
      </c>
      <c r="D39" s="210" t="s">
        <v>228</v>
      </c>
      <c r="E39" s="210" t="s">
        <v>133</v>
      </c>
      <c r="F39" s="210" t="s">
        <v>189</v>
      </c>
      <c r="G39" s="229" t="s">
        <v>48</v>
      </c>
      <c r="H39" s="210">
        <v>15</v>
      </c>
      <c r="I39" s="210">
        <v>13</v>
      </c>
      <c r="J39" s="210">
        <v>20</v>
      </c>
      <c r="K39" s="205">
        <v>26777.97</v>
      </c>
      <c r="L39" s="205">
        <v>26777.97</v>
      </c>
      <c r="M39" s="205">
        <v>0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140</v>
      </c>
      <c r="C40" s="210" t="s">
        <v>228</v>
      </c>
      <c r="D40" s="210" t="s">
        <v>228</v>
      </c>
      <c r="E40" s="210" t="s">
        <v>141</v>
      </c>
      <c r="F40" s="210" t="s">
        <v>142</v>
      </c>
      <c r="G40" s="229" t="s">
        <v>48</v>
      </c>
      <c r="H40" s="210">
        <v>45</v>
      </c>
      <c r="I40" s="210">
        <v>39</v>
      </c>
      <c r="J40" s="210">
        <v>53</v>
      </c>
      <c r="K40" s="205">
        <v>54617.83</v>
      </c>
      <c r="L40" s="205">
        <v>54617.83</v>
      </c>
      <c r="M40" s="205">
        <v>0</v>
      </c>
      <c r="N40" s="210">
        <v>0</v>
      </c>
      <c r="O40" s="205">
        <v>0</v>
      </c>
      <c r="P40" s="205">
        <v>0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33</v>
      </c>
      <c r="C41" s="210" t="s">
        <v>36</v>
      </c>
      <c r="D41" s="210"/>
      <c r="E41" s="210" t="s">
        <v>47</v>
      </c>
      <c r="F41" s="210" t="s">
        <v>143</v>
      </c>
      <c r="G41" s="229" t="s">
        <v>48</v>
      </c>
      <c r="H41" s="210">
        <v>41</v>
      </c>
      <c r="I41" s="210">
        <v>34</v>
      </c>
      <c r="J41" s="210">
        <v>48</v>
      </c>
      <c r="K41" s="205">
        <v>52775.519999999997</v>
      </c>
      <c r="L41" s="205">
        <v>52775.519999999997</v>
      </c>
      <c r="M41" s="205">
        <v>0</v>
      </c>
      <c r="N41" s="210">
        <v>18</v>
      </c>
      <c r="O41" s="205">
        <v>48000.82</v>
      </c>
      <c r="P41" s="205">
        <v>48000.82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81</v>
      </c>
      <c r="C42" s="210" t="s">
        <v>61</v>
      </c>
      <c r="D42" s="210" t="s">
        <v>230</v>
      </c>
      <c r="E42" s="210" t="s">
        <v>133</v>
      </c>
      <c r="F42" s="210" t="s">
        <v>231</v>
      </c>
      <c r="G42" s="229" t="s">
        <v>48</v>
      </c>
      <c r="H42" s="210">
        <v>69</v>
      </c>
      <c r="I42" s="210">
        <v>50</v>
      </c>
      <c r="J42" s="210">
        <v>64</v>
      </c>
      <c r="K42" s="205">
        <v>67336.259999999995</v>
      </c>
      <c r="L42" s="205">
        <v>67336.259999999995</v>
      </c>
      <c r="M42" s="205">
        <v>0</v>
      </c>
      <c r="N42" s="210">
        <v>6</v>
      </c>
      <c r="O42" s="205">
        <v>8388.2800000000007</v>
      </c>
      <c r="P42" s="205">
        <v>8388.2800000000007</v>
      </c>
      <c r="Q42" s="205">
        <v>0</v>
      </c>
    </row>
    <row r="43" spans="1:17" s="183" customFormat="1" ht="16.5" customHeight="1" x14ac:dyDescent="0.2">
      <c r="A43" s="210">
        <v>35</v>
      </c>
      <c r="B43" s="210" t="s">
        <v>34</v>
      </c>
      <c r="C43" s="210" t="s">
        <v>61</v>
      </c>
      <c r="D43" s="210" t="s">
        <v>158</v>
      </c>
      <c r="E43" s="210" t="s">
        <v>85</v>
      </c>
      <c r="F43" s="210" t="s">
        <v>144</v>
      </c>
      <c r="G43" s="229" t="s">
        <v>48</v>
      </c>
      <c r="H43" s="210">
        <v>397</v>
      </c>
      <c r="I43" s="210">
        <v>356</v>
      </c>
      <c r="J43" s="210">
        <v>449</v>
      </c>
      <c r="K43" s="205">
        <v>370675.13</v>
      </c>
      <c r="L43" s="205">
        <v>370675.13</v>
      </c>
      <c r="M43" s="205"/>
      <c r="N43" s="210">
        <v>0</v>
      </c>
      <c r="O43" s="205">
        <v>0</v>
      </c>
      <c r="P43" s="205">
        <v>0</v>
      </c>
      <c r="Q43" s="205">
        <v>0</v>
      </c>
    </row>
    <row r="44" spans="1:17" s="202" customFormat="1" ht="16.5" customHeight="1" x14ac:dyDescent="0.2">
      <c r="A44" s="210">
        <v>36</v>
      </c>
      <c r="B44" s="327" t="s">
        <v>28</v>
      </c>
      <c r="C44" s="327" t="s">
        <v>36</v>
      </c>
      <c r="D44" s="327"/>
      <c r="E44" s="210" t="s">
        <v>268</v>
      </c>
      <c r="F44" s="327" t="s">
        <v>284</v>
      </c>
      <c r="G44" s="327" t="s">
        <v>117</v>
      </c>
      <c r="H44" s="328">
        <v>5</v>
      </c>
      <c r="I44" s="329">
        <v>3</v>
      </c>
      <c r="J44" s="329">
        <v>3</v>
      </c>
      <c r="K44" s="330">
        <v>6448.4</v>
      </c>
      <c r="L44" s="330">
        <v>6448.4</v>
      </c>
      <c r="M44" s="205">
        <v>0</v>
      </c>
      <c r="N44" s="329">
        <v>0</v>
      </c>
      <c r="O44" s="330">
        <v>0</v>
      </c>
      <c r="P44" s="330">
        <v>0</v>
      </c>
      <c r="Q44" s="205">
        <v>0</v>
      </c>
    </row>
    <row r="45" spans="1:17" s="202" customFormat="1" ht="16.5" customHeight="1" x14ac:dyDescent="0.2">
      <c r="A45" s="210">
        <v>37</v>
      </c>
      <c r="B45" s="327" t="s">
        <v>29</v>
      </c>
      <c r="C45" s="327" t="s">
        <v>36</v>
      </c>
      <c r="D45" s="327"/>
      <c r="E45" s="210" t="s">
        <v>276</v>
      </c>
      <c r="F45" s="327" t="s">
        <v>285</v>
      </c>
      <c r="G45" s="327" t="s">
        <v>117</v>
      </c>
      <c r="H45" s="329">
        <v>30</v>
      </c>
      <c r="I45" s="329">
        <v>20</v>
      </c>
      <c r="J45" s="329">
        <v>20</v>
      </c>
      <c r="K45" s="330">
        <v>42307.7</v>
      </c>
      <c r="L45" s="330">
        <v>42307.7</v>
      </c>
      <c r="M45" s="205">
        <v>0</v>
      </c>
      <c r="N45" s="329">
        <v>0</v>
      </c>
      <c r="O45" s="330">
        <v>0</v>
      </c>
      <c r="P45" s="330">
        <v>0</v>
      </c>
      <c r="Q45" s="205">
        <v>0</v>
      </c>
    </row>
    <row r="46" spans="1:17" s="202" customFormat="1" ht="16.5" customHeight="1" x14ac:dyDescent="0.2">
      <c r="A46" s="210">
        <v>38</v>
      </c>
      <c r="B46" s="327" t="s">
        <v>89</v>
      </c>
      <c r="C46" s="327" t="s">
        <v>36</v>
      </c>
      <c r="D46" s="327"/>
      <c r="E46" s="210" t="s">
        <v>273</v>
      </c>
      <c r="F46" s="327" t="s">
        <v>287</v>
      </c>
      <c r="G46" s="327" t="s">
        <v>117</v>
      </c>
      <c r="H46" s="329">
        <v>5</v>
      </c>
      <c r="I46" s="329">
        <v>0</v>
      </c>
      <c r="J46" s="329">
        <v>0</v>
      </c>
      <c r="K46" s="330">
        <v>0</v>
      </c>
      <c r="L46" s="330">
        <v>0</v>
      </c>
      <c r="M46" s="205">
        <v>0</v>
      </c>
      <c r="N46" s="329">
        <v>0</v>
      </c>
      <c r="O46" s="330">
        <v>0</v>
      </c>
      <c r="P46" s="330">
        <v>0</v>
      </c>
      <c r="Q46" s="205">
        <v>0</v>
      </c>
    </row>
    <row r="47" spans="1:17" s="202" customFormat="1" ht="16.5" customHeight="1" x14ac:dyDescent="0.2">
      <c r="A47" s="210">
        <v>39</v>
      </c>
      <c r="B47" s="327" t="s">
        <v>21</v>
      </c>
      <c r="C47" s="327" t="s">
        <v>36</v>
      </c>
      <c r="D47" s="327"/>
      <c r="E47" s="210" t="s">
        <v>273</v>
      </c>
      <c r="F47" s="327" t="s">
        <v>288</v>
      </c>
      <c r="G47" s="327" t="s">
        <v>117</v>
      </c>
      <c r="H47" s="331">
        <v>4</v>
      </c>
      <c r="I47" s="331">
        <v>0</v>
      </c>
      <c r="J47" s="331">
        <v>0</v>
      </c>
      <c r="K47" s="332">
        <v>0</v>
      </c>
      <c r="L47" s="332">
        <v>0</v>
      </c>
      <c r="M47" s="205">
        <v>0</v>
      </c>
      <c r="N47" s="331">
        <v>0</v>
      </c>
      <c r="O47" s="332">
        <v>0</v>
      </c>
      <c r="P47" s="332">
        <v>0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22</v>
      </c>
      <c r="C48" s="219" t="s">
        <v>61</v>
      </c>
      <c r="D48" s="210" t="s">
        <v>278</v>
      </c>
      <c r="E48" s="210" t="s">
        <v>270</v>
      </c>
      <c r="F48" s="219" t="s">
        <v>194</v>
      </c>
      <c r="G48" s="219" t="s">
        <v>63</v>
      </c>
      <c r="H48" s="218">
        <v>133</v>
      </c>
      <c r="I48" s="218">
        <v>77</v>
      </c>
      <c r="J48" s="218">
        <v>77</v>
      </c>
      <c r="K48" s="217">
        <v>100529.60000000001</v>
      </c>
      <c r="L48" s="217">
        <v>100529.60000000001</v>
      </c>
      <c r="M48" s="205">
        <v>0</v>
      </c>
      <c r="N48" s="218">
        <v>50</v>
      </c>
      <c r="O48" s="221">
        <v>53890.6</v>
      </c>
      <c r="P48" s="217">
        <v>53890.6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27</v>
      </c>
      <c r="C49" s="219" t="s">
        <v>36</v>
      </c>
      <c r="D49" s="219"/>
      <c r="E49" s="210" t="s">
        <v>270</v>
      </c>
      <c r="F49" s="219" t="s">
        <v>195</v>
      </c>
      <c r="G49" s="219" t="s">
        <v>63</v>
      </c>
      <c r="H49" s="218">
        <v>82</v>
      </c>
      <c r="I49" s="218">
        <v>50</v>
      </c>
      <c r="J49" s="218">
        <v>50</v>
      </c>
      <c r="K49" s="217">
        <v>80277.2</v>
      </c>
      <c r="L49" s="217">
        <v>80277.2</v>
      </c>
      <c r="M49" s="205">
        <v>0</v>
      </c>
      <c r="N49" s="218">
        <v>49</v>
      </c>
      <c r="O49" s="221">
        <v>66646.820000000007</v>
      </c>
      <c r="P49" s="217">
        <v>66646.820000000007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31</v>
      </c>
      <c r="C50" s="219" t="s">
        <v>36</v>
      </c>
      <c r="D50" s="219"/>
      <c r="E50" s="220" t="s">
        <v>283</v>
      </c>
      <c r="F50" s="222" t="s">
        <v>196</v>
      </c>
      <c r="G50" s="219" t="s">
        <v>63</v>
      </c>
      <c r="H50" s="218">
        <v>41</v>
      </c>
      <c r="I50" s="218">
        <v>24</v>
      </c>
      <c r="J50" s="218">
        <v>24</v>
      </c>
      <c r="K50" s="217">
        <v>38089.800000000003</v>
      </c>
      <c r="L50" s="217">
        <v>38089.800000000003</v>
      </c>
      <c r="M50" s="205">
        <v>0</v>
      </c>
      <c r="N50" s="218">
        <v>19</v>
      </c>
      <c r="O50" s="221">
        <v>29122.7</v>
      </c>
      <c r="P50" s="217">
        <v>29122.7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24</v>
      </c>
      <c r="C51" s="219" t="s">
        <v>36</v>
      </c>
      <c r="D51" s="219"/>
      <c r="E51" s="220" t="s">
        <v>280</v>
      </c>
      <c r="F51" s="219" t="s">
        <v>197</v>
      </c>
      <c r="G51" s="219" t="s">
        <v>63</v>
      </c>
      <c r="H51" s="218">
        <v>10</v>
      </c>
      <c r="I51" s="218">
        <v>3</v>
      </c>
      <c r="J51" s="218">
        <v>3</v>
      </c>
      <c r="K51" s="217">
        <v>3810.8</v>
      </c>
      <c r="L51" s="217">
        <v>3810.8</v>
      </c>
      <c r="M51" s="205">
        <v>0</v>
      </c>
      <c r="N51" s="218">
        <v>5</v>
      </c>
      <c r="O51" s="221">
        <v>4933.6000000000004</v>
      </c>
      <c r="P51" s="217">
        <v>4933.6000000000004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32</v>
      </c>
      <c r="C52" s="219" t="s">
        <v>36</v>
      </c>
      <c r="D52" s="219"/>
      <c r="E52" s="220" t="s">
        <v>275</v>
      </c>
      <c r="F52" s="219" t="s">
        <v>198</v>
      </c>
      <c r="G52" s="219" t="s">
        <v>63</v>
      </c>
      <c r="H52" s="218">
        <v>97</v>
      </c>
      <c r="I52" s="218">
        <v>28</v>
      </c>
      <c r="J52" s="218">
        <v>28</v>
      </c>
      <c r="K52" s="217">
        <v>32088</v>
      </c>
      <c r="L52" s="217">
        <v>32088</v>
      </c>
      <c r="M52" s="205">
        <v>0</v>
      </c>
      <c r="N52" s="218">
        <v>42</v>
      </c>
      <c r="O52" s="221">
        <v>41919.1</v>
      </c>
      <c r="P52" s="217">
        <v>41919.1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71</v>
      </c>
      <c r="C53" s="219" t="s">
        <v>36</v>
      </c>
      <c r="D53" s="219"/>
      <c r="E53" s="210" t="s">
        <v>272</v>
      </c>
      <c r="F53" s="219" t="s">
        <v>199</v>
      </c>
      <c r="G53" s="219" t="s">
        <v>63</v>
      </c>
      <c r="H53" s="218">
        <v>84</v>
      </c>
      <c r="I53" s="218">
        <v>30</v>
      </c>
      <c r="J53" s="218">
        <v>30</v>
      </c>
      <c r="K53" s="217">
        <v>49229.21</v>
      </c>
      <c r="L53" s="217">
        <v>49229.21</v>
      </c>
      <c r="M53" s="205">
        <v>0</v>
      </c>
      <c r="N53" s="218">
        <v>36</v>
      </c>
      <c r="O53" s="221">
        <v>39758.639999999999</v>
      </c>
      <c r="P53" s="217">
        <v>39758.639999999999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184</v>
      </c>
      <c r="C54" s="219" t="s">
        <v>61</v>
      </c>
      <c r="D54" s="210" t="s">
        <v>185</v>
      </c>
      <c r="E54" s="220" t="s">
        <v>275</v>
      </c>
      <c r="F54" s="219" t="s">
        <v>200</v>
      </c>
      <c r="G54" s="219" t="s">
        <v>63</v>
      </c>
      <c r="H54" s="218">
        <v>104</v>
      </c>
      <c r="I54" s="218">
        <v>57</v>
      </c>
      <c r="J54" s="218">
        <v>57</v>
      </c>
      <c r="K54" s="217">
        <v>76083.42</v>
      </c>
      <c r="L54" s="217">
        <v>76083.42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145</v>
      </c>
      <c r="C55" s="219" t="s">
        <v>61</v>
      </c>
      <c r="D55" s="210" t="s">
        <v>179</v>
      </c>
      <c r="E55" s="210" t="s">
        <v>270</v>
      </c>
      <c r="F55" s="219" t="s">
        <v>201</v>
      </c>
      <c r="G55" s="219" t="s">
        <v>63</v>
      </c>
      <c r="H55" s="218">
        <v>127</v>
      </c>
      <c r="I55" s="218">
        <v>88</v>
      </c>
      <c r="J55" s="218">
        <v>88</v>
      </c>
      <c r="K55" s="217">
        <v>130693.68</v>
      </c>
      <c r="L55" s="217">
        <v>130693.68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132</v>
      </c>
      <c r="C56" s="219" t="s">
        <v>36</v>
      </c>
      <c r="D56" s="219"/>
      <c r="E56" s="210" t="s">
        <v>270</v>
      </c>
      <c r="F56" s="219" t="s">
        <v>202</v>
      </c>
      <c r="G56" s="219" t="s">
        <v>63</v>
      </c>
      <c r="H56" s="218">
        <v>40</v>
      </c>
      <c r="I56" s="218">
        <v>9</v>
      </c>
      <c r="J56" s="218">
        <v>9</v>
      </c>
      <c r="K56" s="217">
        <v>7576.6</v>
      </c>
      <c r="L56" s="217">
        <v>7576.6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138</v>
      </c>
      <c r="C57" s="219" t="s">
        <v>36</v>
      </c>
      <c r="D57" s="219"/>
      <c r="E57" s="210" t="s">
        <v>270</v>
      </c>
      <c r="F57" s="219" t="s">
        <v>203</v>
      </c>
      <c r="G57" s="219" t="s">
        <v>63</v>
      </c>
      <c r="H57" s="218">
        <v>17</v>
      </c>
      <c r="I57" s="218">
        <v>0</v>
      </c>
      <c r="J57" s="218">
        <v>0</v>
      </c>
      <c r="K57" s="217">
        <v>0</v>
      </c>
      <c r="L57" s="217">
        <v>0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140</v>
      </c>
      <c r="C58" s="219" t="s">
        <v>36</v>
      </c>
      <c r="D58" s="219"/>
      <c r="E58" s="210" t="s">
        <v>272</v>
      </c>
      <c r="F58" s="219" t="s">
        <v>204</v>
      </c>
      <c r="G58" s="219" t="s">
        <v>63</v>
      </c>
      <c r="H58" s="218">
        <v>10</v>
      </c>
      <c r="I58" s="218">
        <v>1</v>
      </c>
      <c r="J58" s="218">
        <v>1</v>
      </c>
      <c r="K58" s="217">
        <v>1841</v>
      </c>
      <c r="L58" s="217">
        <v>1841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236</v>
      </c>
      <c r="C59" s="219" t="s">
        <v>35</v>
      </c>
      <c r="D59" s="219" t="s">
        <v>306</v>
      </c>
      <c r="E59" s="219" t="s">
        <v>150</v>
      </c>
      <c r="F59" s="219" t="s">
        <v>253</v>
      </c>
      <c r="G59" s="219" t="s">
        <v>63</v>
      </c>
      <c r="H59" s="218">
        <v>1</v>
      </c>
      <c r="I59" s="218">
        <v>3</v>
      </c>
      <c r="J59" s="218">
        <v>3</v>
      </c>
      <c r="K59" s="217">
        <v>7275.9</v>
      </c>
      <c r="L59" s="217">
        <v>7275.9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181</v>
      </c>
      <c r="C60" s="219" t="s">
        <v>61</v>
      </c>
      <c r="D60" s="219" t="s">
        <v>312</v>
      </c>
      <c r="E60" s="210" t="s">
        <v>270</v>
      </c>
      <c r="F60" s="219" t="s">
        <v>205</v>
      </c>
      <c r="G60" s="219" t="s">
        <v>63</v>
      </c>
      <c r="H60" s="218">
        <v>11</v>
      </c>
      <c r="I60" s="218">
        <v>5</v>
      </c>
      <c r="J60" s="218">
        <v>5</v>
      </c>
      <c r="K60" s="217">
        <v>4096.2299999999996</v>
      </c>
      <c r="L60" s="217">
        <v>4096.2299999999996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81</v>
      </c>
      <c r="C61" s="219" t="s">
        <v>36</v>
      </c>
      <c r="D61" s="219"/>
      <c r="E61" s="210" t="s">
        <v>270</v>
      </c>
      <c r="F61" s="219" t="s">
        <v>206</v>
      </c>
      <c r="G61" s="219" t="s">
        <v>63</v>
      </c>
      <c r="H61" s="218">
        <v>33</v>
      </c>
      <c r="I61" s="218">
        <v>0</v>
      </c>
      <c r="J61" s="218">
        <v>0</v>
      </c>
      <c r="K61" s="217">
        <v>0</v>
      </c>
      <c r="L61" s="217">
        <v>0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138</v>
      </c>
      <c r="C62" s="219" t="s">
        <v>61</v>
      </c>
      <c r="D62" s="210" t="s">
        <v>191</v>
      </c>
      <c r="E62" s="210" t="s">
        <v>270</v>
      </c>
      <c r="F62" s="219" t="s">
        <v>255</v>
      </c>
      <c r="G62" s="219" t="s">
        <v>63</v>
      </c>
      <c r="H62" s="218">
        <v>18</v>
      </c>
      <c r="I62" s="218">
        <v>22</v>
      </c>
      <c r="J62" s="218">
        <v>22</v>
      </c>
      <c r="K62" s="217">
        <v>24916</v>
      </c>
      <c r="L62" s="217">
        <v>24916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132</v>
      </c>
      <c r="C63" s="219" t="s">
        <v>61</v>
      </c>
      <c r="D63" s="210" t="s">
        <v>238</v>
      </c>
      <c r="E63" s="210" t="s">
        <v>270</v>
      </c>
      <c r="F63" s="219" t="s">
        <v>257</v>
      </c>
      <c r="G63" s="219" t="s">
        <v>63</v>
      </c>
      <c r="H63" s="218">
        <v>35</v>
      </c>
      <c r="I63" s="218">
        <v>43</v>
      </c>
      <c r="J63" s="218">
        <v>43</v>
      </c>
      <c r="K63" s="217">
        <v>60237.8</v>
      </c>
      <c r="L63" s="217">
        <v>60237.8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219" t="s">
        <v>81</v>
      </c>
      <c r="C64" s="219" t="s">
        <v>61</v>
      </c>
      <c r="D64" s="210" t="s">
        <v>308</v>
      </c>
      <c r="E64" s="210" t="s">
        <v>270</v>
      </c>
      <c r="F64" s="219" t="s">
        <v>309</v>
      </c>
      <c r="G64" s="219" t="s">
        <v>63</v>
      </c>
      <c r="H64" s="218">
        <v>4</v>
      </c>
      <c r="I64" s="218">
        <v>10</v>
      </c>
      <c r="J64" s="218">
        <v>10</v>
      </c>
      <c r="K64" s="217">
        <v>12702.9</v>
      </c>
      <c r="L64" s="217">
        <v>12702.9</v>
      </c>
      <c r="M64" s="205">
        <v>0</v>
      </c>
      <c r="N64" s="218">
        <v>0</v>
      </c>
      <c r="O64" s="217">
        <v>0</v>
      </c>
      <c r="P64" s="217">
        <v>0</v>
      </c>
      <c r="Q64" s="205">
        <v>0</v>
      </c>
    </row>
    <row r="65" spans="1:17" s="202" customFormat="1" ht="16.5" customHeight="1" x14ac:dyDescent="0.2">
      <c r="A65" s="210">
        <v>57</v>
      </c>
      <c r="B65" s="326" t="s">
        <v>58</v>
      </c>
      <c r="C65" s="333" t="s">
        <v>36</v>
      </c>
      <c r="D65" s="333"/>
      <c r="E65" s="210" t="s">
        <v>274</v>
      </c>
      <c r="F65" s="326" t="s">
        <v>291</v>
      </c>
      <c r="G65" s="326" t="s">
        <v>292</v>
      </c>
      <c r="H65" s="334">
        <v>60</v>
      </c>
      <c r="I65" s="334">
        <v>34</v>
      </c>
      <c r="J65" s="334">
        <v>34</v>
      </c>
      <c r="K65" s="335">
        <v>88533.5</v>
      </c>
      <c r="L65" s="335">
        <v>88533.5</v>
      </c>
      <c r="M65" s="205">
        <v>0</v>
      </c>
      <c r="N65" s="336">
        <v>34</v>
      </c>
      <c r="O65" s="335">
        <v>57094.3</v>
      </c>
      <c r="P65" s="335">
        <v>57094.3</v>
      </c>
      <c r="Q65" s="205">
        <v>0</v>
      </c>
    </row>
    <row r="66" spans="1:17" s="202" customFormat="1" ht="16.5" customHeight="1" x14ac:dyDescent="0.2">
      <c r="A66" s="210">
        <v>58</v>
      </c>
      <c r="B66" s="333" t="s">
        <v>28</v>
      </c>
      <c r="C66" s="333" t="s">
        <v>36</v>
      </c>
      <c r="D66" s="333"/>
      <c r="E66" s="210" t="s">
        <v>268</v>
      </c>
      <c r="F66" s="326" t="s">
        <v>293</v>
      </c>
      <c r="G66" s="326" t="s">
        <v>292</v>
      </c>
      <c r="H66" s="334">
        <v>42</v>
      </c>
      <c r="I66" s="334">
        <v>14</v>
      </c>
      <c r="J66" s="334">
        <v>14</v>
      </c>
      <c r="K66" s="335">
        <v>25639.7</v>
      </c>
      <c r="L66" s="335">
        <v>25639.7</v>
      </c>
      <c r="M66" s="205">
        <v>0</v>
      </c>
      <c r="N66" s="336">
        <v>0</v>
      </c>
      <c r="O66" s="335">
        <v>0</v>
      </c>
      <c r="P66" s="335">
        <v>0</v>
      </c>
      <c r="Q66" s="205">
        <v>0</v>
      </c>
    </row>
    <row r="67" spans="1:17" s="202" customFormat="1" ht="16.5" customHeight="1" x14ac:dyDescent="0.2">
      <c r="A67" s="210">
        <v>59</v>
      </c>
      <c r="B67" s="326" t="s">
        <v>18</v>
      </c>
      <c r="C67" s="333" t="s">
        <v>61</v>
      </c>
      <c r="D67" s="326" t="s">
        <v>151</v>
      </c>
      <c r="E67" s="210" t="s">
        <v>268</v>
      </c>
      <c r="F67" s="326" t="s">
        <v>307</v>
      </c>
      <c r="G67" s="326" t="s">
        <v>292</v>
      </c>
      <c r="H67" s="334">
        <v>123</v>
      </c>
      <c r="I67" s="334">
        <v>63</v>
      </c>
      <c r="J67" s="334">
        <v>63</v>
      </c>
      <c r="K67" s="335">
        <v>59400.78</v>
      </c>
      <c r="L67" s="335">
        <v>59400.78</v>
      </c>
      <c r="M67" s="205">
        <v>0</v>
      </c>
      <c r="N67" s="336">
        <v>26</v>
      </c>
      <c r="O67" s="335">
        <v>23186.19</v>
      </c>
      <c r="P67" s="335">
        <v>23186.19</v>
      </c>
      <c r="Q67" s="205">
        <v>0</v>
      </c>
    </row>
    <row r="68" spans="1:17" s="202" customFormat="1" ht="16.5" customHeight="1" x14ac:dyDescent="0.2">
      <c r="A68" s="210">
        <v>60</v>
      </c>
      <c r="B68" s="333" t="s">
        <v>25</v>
      </c>
      <c r="C68" s="333" t="s">
        <v>36</v>
      </c>
      <c r="D68" s="333"/>
      <c r="E68" s="326" t="s">
        <v>281</v>
      </c>
      <c r="F68" s="326" t="s">
        <v>295</v>
      </c>
      <c r="G68" s="326" t="s">
        <v>292</v>
      </c>
      <c r="H68" s="334">
        <v>38</v>
      </c>
      <c r="I68" s="334">
        <v>16</v>
      </c>
      <c r="J68" s="334">
        <v>16</v>
      </c>
      <c r="K68" s="335">
        <v>9251.5300000000007</v>
      </c>
      <c r="L68" s="335">
        <v>9251.5300000000007</v>
      </c>
      <c r="M68" s="205">
        <v>0</v>
      </c>
      <c r="N68" s="336">
        <v>10</v>
      </c>
      <c r="O68" s="335">
        <v>4804.8</v>
      </c>
      <c r="P68" s="335">
        <v>4804.8</v>
      </c>
      <c r="Q68" s="205">
        <v>0</v>
      </c>
    </row>
    <row r="69" spans="1:17" s="202" customFormat="1" ht="16.5" customHeight="1" x14ac:dyDescent="0.2">
      <c r="A69" s="210">
        <v>61</v>
      </c>
      <c r="B69" s="333" t="s">
        <v>71</v>
      </c>
      <c r="C69" s="333" t="s">
        <v>36</v>
      </c>
      <c r="D69" s="333"/>
      <c r="E69" s="326" t="s">
        <v>301</v>
      </c>
      <c r="F69" s="326" t="s">
        <v>297</v>
      </c>
      <c r="G69" s="326" t="s">
        <v>292</v>
      </c>
      <c r="H69" s="334">
        <v>86</v>
      </c>
      <c r="I69" s="334">
        <v>68</v>
      </c>
      <c r="J69" s="334">
        <v>68</v>
      </c>
      <c r="K69" s="335">
        <v>57774.26</v>
      </c>
      <c r="L69" s="335">
        <v>57774.26</v>
      </c>
      <c r="M69" s="205">
        <v>0</v>
      </c>
      <c r="N69" s="336">
        <v>30</v>
      </c>
      <c r="O69" s="335">
        <v>33571.160000000003</v>
      </c>
      <c r="P69" s="335">
        <v>33571.160000000003</v>
      </c>
      <c r="Q69" s="205">
        <v>0</v>
      </c>
    </row>
    <row r="70" spans="1:17" s="202" customFormat="1" ht="16.5" customHeight="1" x14ac:dyDescent="0.2">
      <c r="A70" s="210">
        <v>62</v>
      </c>
      <c r="B70" s="333" t="s">
        <v>30</v>
      </c>
      <c r="C70" s="333" t="s">
        <v>36</v>
      </c>
      <c r="D70" s="333"/>
      <c r="E70" s="326" t="s">
        <v>282</v>
      </c>
      <c r="F70" s="326" t="s">
        <v>298</v>
      </c>
      <c r="G70" s="326" t="s">
        <v>292</v>
      </c>
      <c r="H70" s="334">
        <v>37</v>
      </c>
      <c r="I70" s="334">
        <v>0</v>
      </c>
      <c r="J70" s="334">
        <v>0</v>
      </c>
      <c r="K70" s="335">
        <v>0</v>
      </c>
      <c r="L70" s="335">
        <v>0</v>
      </c>
      <c r="M70" s="205">
        <v>0</v>
      </c>
      <c r="N70" s="336">
        <v>0</v>
      </c>
      <c r="O70" s="335">
        <v>0</v>
      </c>
      <c r="P70" s="335">
        <v>0</v>
      </c>
      <c r="Q70" s="205">
        <v>0</v>
      </c>
    </row>
    <row r="71" spans="1:17" s="202" customFormat="1" ht="16.5" customHeight="1" x14ac:dyDescent="0.2">
      <c r="A71" s="210">
        <v>63</v>
      </c>
      <c r="B71" s="333" t="s">
        <v>26</v>
      </c>
      <c r="C71" s="333" t="s">
        <v>36</v>
      </c>
      <c r="D71" s="333"/>
      <c r="E71" s="326" t="s">
        <v>282</v>
      </c>
      <c r="F71" s="326" t="s">
        <v>299</v>
      </c>
      <c r="G71" s="326" t="s">
        <v>292</v>
      </c>
      <c r="H71" s="334">
        <v>64</v>
      </c>
      <c r="I71" s="334">
        <v>36</v>
      </c>
      <c r="J71" s="334">
        <v>36</v>
      </c>
      <c r="K71" s="335">
        <v>60800.58</v>
      </c>
      <c r="L71" s="335">
        <v>60800.58</v>
      </c>
      <c r="M71" s="205">
        <v>0</v>
      </c>
      <c r="N71" s="336">
        <v>13</v>
      </c>
      <c r="O71" s="335">
        <v>28218.55</v>
      </c>
      <c r="P71" s="335">
        <v>28218.55</v>
      </c>
      <c r="Q71" s="205">
        <v>0</v>
      </c>
    </row>
    <row r="72" spans="1:17" s="202" customFormat="1" ht="16.5" customHeight="1" x14ac:dyDescent="0.2">
      <c r="A72" s="210">
        <v>64</v>
      </c>
      <c r="B72" s="326" t="s">
        <v>145</v>
      </c>
      <c r="C72" s="333" t="s">
        <v>61</v>
      </c>
      <c r="D72" s="210" t="s">
        <v>179</v>
      </c>
      <c r="E72" s="210" t="s">
        <v>270</v>
      </c>
      <c r="F72" s="326" t="s">
        <v>300</v>
      </c>
      <c r="G72" s="326" t="s">
        <v>292</v>
      </c>
      <c r="H72" s="334">
        <v>5</v>
      </c>
      <c r="I72" s="334">
        <v>5</v>
      </c>
      <c r="J72" s="334">
        <v>5</v>
      </c>
      <c r="K72" s="335">
        <v>8495.7000000000007</v>
      </c>
      <c r="L72" s="335">
        <v>8495.7000000000007</v>
      </c>
      <c r="M72" s="205">
        <v>0</v>
      </c>
      <c r="N72" s="336">
        <v>0</v>
      </c>
      <c r="O72" s="335">
        <v>0</v>
      </c>
      <c r="P72" s="335">
        <v>0</v>
      </c>
      <c r="Q72" s="205">
        <v>0</v>
      </c>
    </row>
    <row r="73" spans="1:17" s="202" customFormat="1" x14ac:dyDescent="0.2">
      <c r="A73" s="210"/>
    </row>
    <row r="74" spans="1:17" hidden="1" x14ac:dyDescent="0.2"/>
  </sheetData>
  <autoFilter ref="A8:Q73"/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8" workbookViewId="0">
      <selection activeCell="B8" sqref="B8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268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f t="shared" ref="M9:M40" si="0">K9-L9</f>
        <v>0</v>
      </c>
      <c r="N9" s="210">
        <v>13</v>
      </c>
      <c r="O9" s="205">
        <v>35645.360000000001</v>
      </c>
      <c r="P9" s="205">
        <v>35645.360000000001</v>
      </c>
      <c r="Q9" s="205">
        <f t="shared" ref="Q9:Q40" si="1">O9-P9</f>
        <v>0</v>
      </c>
    </row>
    <row r="10" spans="1:17" s="183" customFormat="1" ht="16.5" customHeight="1" x14ac:dyDescent="0.2">
      <c r="A10" s="210">
        <f t="shared" ref="A10:A41" si="2">A9+1</f>
        <v>2</v>
      </c>
      <c r="B10" s="210" t="s">
        <v>84</v>
      </c>
      <c r="C10" s="210" t="s">
        <v>35</v>
      </c>
      <c r="D10" s="210" t="s">
        <v>176</v>
      </c>
      <c r="E10" s="210" t="s">
        <v>270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f t="shared" si="0"/>
        <v>0</v>
      </c>
      <c r="N10" s="210">
        <v>110</v>
      </c>
      <c r="O10" s="205">
        <f>198268.4-230.85</f>
        <v>198037.55</v>
      </c>
      <c r="P10" s="205">
        <f>198268.4-230.85</f>
        <v>198037.55</v>
      </c>
      <c r="Q10" s="205">
        <f t="shared" si="1"/>
        <v>0</v>
      </c>
    </row>
    <row r="11" spans="1:17" s="183" customFormat="1" ht="16.5" customHeight="1" x14ac:dyDescent="0.2">
      <c r="A11" s="210">
        <f t="shared" si="2"/>
        <v>3</v>
      </c>
      <c r="B11" s="210" t="s">
        <v>51</v>
      </c>
      <c r="C11" s="210" t="s">
        <v>36</v>
      </c>
      <c r="D11" s="210" t="s">
        <v>37</v>
      </c>
      <c r="E11" s="210" t="s">
        <v>271</v>
      </c>
      <c r="F11" s="210" t="s">
        <v>87</v>
      </c>
      <c r="G11" s="229" t="s">
        <v>269</v>
      </c>
      <c r="H11" s="210">
        <v>76</v>
      </c>
      <c r="I11" s="210">
        <v>67</v>
      </c>
      <c r="J11" s="210">
        <v>93</v>
      </c>
      <c r="K11" s="205">
        <v>109185.54</v>
      </c>
      <c r="L11" s="205">
        <f>93650.56+3584.55</f>
        <v>97235.11</v>
      </c>
      <c r="M11" s="205">
        <f t="shared" si="0"/>
        <v>11950.429999999993</v>
      </c>
      <c r="N11" s="210">
        <v>25</v>
      </c>
      <c r="O11" s="205">
        <v>63031.47</v>
      </c>
      <c r="P11" s="205">
        <v>63031.47</v>
      </c>
      <c r="Q11" s="205">
        <f t="shared" si="1"/>
        <v>0</v>
      </c>
    </row>
    <row r="12" spans="1:17" s="183" customFormat="1" ht="16.5" customHeight="1" x14ac:dyDescent="0.2">
      <c r="A12" s="210">
        <f t="shared" si="2"/>
        <v>4</v>
      </c>
      <c r="B12" s="210" t="s">
        <v>18</v>
      </c>
      <c r="C12" s="210" t="s">
        <v>61</v>
      </c>
      <c r="D12" s="210" t="s">
        <v>151</v>
      </c>
      <c r="E12" s="210" t="s">
        <v>268</v>
      </c>
      <c r="F12" s="210" t="s">
        <v>152</v>
      </c>
      <c r="G12" s="229" t="s">
        <v>269</v>
      </c>
      <c r="H12" s="210">
        <v>70</v>
      </c>
      <c r="I12" s="210">
        <v>35</v>
      </c>
      <c r="J12" s="210">
        <v>55</v>
      </c>
      <c r="K12" s="205">
        <f>78256.91-4317.15</f>
        <v>73939.760000000009</v>
      </c>
      <c r="L12" s="205">
        <f>69622.61+4317.15</f>
        <v>73939.759999999995</v>
      </c>
      <c r="M12" s="205">
        <f t="shared" si="0"/>
        <v>0</v>
      </c>
      <c r="N12" s="210">
        <v>0</v>
      </c>
      <c r="O12" s="205">
        <v>0</v>
      </c>
      <c r="P12" s="205">
        <v>0</v>
      </c>
      <c r="Q12" s="205">
        <f t="shared" si="1"/>
        <v>0</v>
      </c>
    </row>
    <row r="13" spans="1:17" s="183" customFormat="1" ht="16.5" customHeight="1" x14ac:dyDescent="0.2">
      <c r="A13" s="210">
        <f t="shared" si="2"/>
        <v>5</v>
      </c>
      <c r="B13" s="210" t="s">
        <v>71</v>
      </c>
      <c r="C13" s="210" t="s">
        <v>36</v>
      </c>
      <c r="D13" s="210" t="s">
        <v>37</v>
      </c>
      <c r="E13" s="210" t="s">
        <v>272</v>
      </c>
      <c r="F13" s="210" t="s">
        <v>178</v>
      </c>
      <c r="G13" s="229" t="s">
        <v>269</v>
      </c>
      <c r="H13" s="210">
        <v>40</v>
      </c>
      <c r="I13" s="210">
        <v>22</v>
      </c>
      <c r="J13" s="210">
        <v>27</v>
      </c>
      <c r="K13" s="205">
        <v>24634.15</v>
      </c>
      <c r="L13" s="205">
        <v>24634.15</v>
      </c>
      <c r="M13" s="205">
        <f t="shared" si="0"/>
        <v>0</v>
      </c>
      <c r="N13" s="210">
        <v>24</v>
      </c>
      <c r="O13" s="205">
        <v>43500.53</v>
      </c>
      <c r="P13" s="205">
        <v>43500.53</v>
      </c>
      <c r="Q13" s="205">
        <f t="shared" si="1"/>
        <v>0</v>
      </c>
    </row>
    <row r="14" spans="1:17" s="183" customFormat="1" ht="16.5" customHeight="1" x14ac:dyDescent="0.2">
      <c r="A14" s="210">
        <f t="shared" si="2"/>
        <v>6</v>
      </c>
      <c r="B14" s="210" t="s">
        <v>89</v>
      </c>
      <c r="C14" s="210" t="s">
        <v>36</v>
      </c>
      <c r="D14" s="210"/>
      <c r="E14" s="210" t="s">
        <v>273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f t="shared" si="0"/>
        <v>0</v>
      </c>
      <c r="N14" s="210">
        <v>0</v>
      </c>
      <c r="O14" s="205">
        <v>0</v>
      </c>
      <c r="P14" s="205">
        <v>0</v>
      </c>
      <c r="Q14" s="205">
        <f t="shared" si="1"/>
        <v>0</v>
      </c>
    </row>
    <row r="15" spans="1:17" s="183" customFormat="1" ht="16.5" customHeight="1" x14ac:dyDescent="0.2">
      <c r="A15" s="210">
        <f t="shared" si="2"/>
        <v>7</v>
      </c>
      <c r="B15" s="210" t="s">
        <v>19</v>
      </c>
      <c r="C15" s="210" t="s">
        <v>36</v>
      </c>
      <c r="D15" s="210" t="s">
        <v>37</v>
      </c>
      <c r="E15" s="210" t="s">
        <v>274</v>
      </c>
      <c r="F15" s="210" t="s">
        <v>130</v>
      </c>
      <c r="G15" s="229" t="s">
        <v>269</v>
      </c>
      <c r="H15" s="210">
        <v>33</v>
      </c>
      <c r="I15" s="210">
        <v>28</v>
      </c>
      <c r="J15" s="210">
        <v>41</v>
      </c>
      <c r="K15" s="205">
        <f>21991.28+5408.77</f>
        <v>27400.05</v>
      </c>
      <c r="L15" s="205">
        <f>21991.28+5408.77</f>
        <v>27400.05</v>
      </c>
      <c r="M15" s="205">
        <f t="shared" si="0"/>
        <v>0</v>
      </c>
      <c r="N15" s="210">
        <v>13</v>
      </c>
      <c r="O15" s="205">
        <v>45552.480000000003</v>
      </c>
      <c r="P15" s="205">
        <v>45552.480000000003</v>
      </c>
      <c r="Q15" s="205">
        <f t="shared" si="1"/>
        <v>0</v>
      </c>
    </row>
    <row r="16" spans="1:17" s="183" customFormat="1" ht="16.5" customHeight="1" x14ac:dyDescent="0.2">
      <c r="A16" s="210">
        <f t="shared" si="2"/>
        <v>8</v>
      </c>
      <c r="B16" s="210" t="s">
        <v>20</v>
      </c>
      <c r="C16" s="210" t="s">
        <v>36</v>
      </c>
      <c r="D16" s="210"/>
      <c r="E16" s="220" t="s">
        <v>275</v>
      </c>
      <c r="F16" s="210" t="s">
        <v>91</v>
      </c>
      <c r="G16" s="229" t="s">
        <v>269</v>
      </c>
      <c r="H16" s="210">
        <v>59</v>
      </c>
      <c r="I16" s="210">
        <v>46</v>
      </c>
      <c r="J16" s="210">
        <v>63</v>
      </c>
      <c r="K16" s="205">
        <v>141176.23000000001</v>
      </c>
      <c r="L16" s="205">
        <f>121765.73+5379.47</f>
        <v>127145.2</v>
      </c>
      <c r="M16" s="205">
        <f t="shared" si="0"/>
        <v>14031.030000000013</v>
      </c>
      <c r="N16" s="210">
        <v>22</v>
      </c>
      <c r="O16" s="205">
        <v>60109.69</v>
      </c>
      <c r="P16" s="205">
        <v>60109.69</v>
      </c>
      <c r="Q16" s="205">
        <f t="shared" si="1"/>
        <v>0</v>
      </c>
    </row>
    <row r="17" spans="1:17" s="183" customFormat="1" ht="16.5" customHeight="1" x14ac:dyDescent="0.2">
      <c r="A17" s="210">
        <f t="shared" si="2"/>
        <v>9</v>
      </c>
      <c r="B17" s="210" t="s">
        <v>21</v>
      </c>
      <c r="C17" s="210" t="s">
        <v>35</v>
      </c>
      <c r="D17" s="210" t="s">
        <v>176</v>
      </c>
      <c r="E17" s="210" t="s">
        <v>276</v>
      </c>
      <c r="F17" s="210" t="s">
        <v>53</v>
      </c>
      <c r="G17" s="229" t="s">
        <v>269</v>
      </c>
      <c r="H17" s="210">
        <v>57</v>
      </c>
      <c r="I17" s="210">
        <v>28</v>
      </c>
      <c r="J17" s="210">
        <v>40</v>
      </c>
      <c r="K17" s="205">
        <v>66304.479999999996</v>
      </c>
      <c r="L17" s="205">
        <v>66304.479999999996</v>
      </c>
      <c r="M17" s="205">
        <f t="shared" si="0"/>
        <v>0</v>
      </c>
      <c r="N17" s="210">
        <v>16</v>
      </c>
      <c r="O17" s="205">
        <v>64514.61</v>
      </c>
      <c r="P17" s="205">
        <v>64514.61</v>
      </c>
      <c r="Q17" s="205">
        <f t="shared" si="1"/>
        <v>0</v>
      </c>
    </row>
    <row r="18" spans="1:17" s="183" customFormat="1" ht="16.5" customHeight="1" x14ac:dyDescent="0.2">
      <c r="A18" s="210">
        <f t="shared" si="2"/>
        <v>10</v>
      </c>
      <c r="B18" s="210" t="s">
        <v>49</v>
      </c>
      <c r="C18" s="210" t="s">
        <v>36</v>
      </c>
      <c r="D18" s="210" t="s">
        <v>37</v>
      </c>
      <c r="E18" s="210" t="s">
        <v>277</v>
      </c>
      <c r="F18" s="210" t="s">
        <v>92</v>
      </c>
      <c r="G18" s="229" t="s">
        <v>269</v>
      </c>
      <c r="H18" s="210">
        <v>97</v>
      </c>
      <c r="I18" s="210">
        <v>77</v>
      </c>
      <c r="J18" s="210">
        <v>105</v>
      </c>
      <c r="K18" s="205">
        <v>86282.78</v>
      </c>
      <c r="L18" s="205">
        <v>86282.78</v>
      </c>
      <c r="M18" s="205">
        <f t="shared" si="0"/>
        <v>0</v>
      </c>
      <c r="N18" s="210">
        <v>23</v>
      </c>
      <c r="O18" s="205">
        <v>29809.599999999999</v>
      </c>
      <c r="P18" s="205">
        <v>29809.599999999999</v>
      </c>
      <c r="Q18" s="205">
        <f t="shared" si="1"/>
        <v>0</v>
      </c>
    </row>
    <row r="19" spans="1:17" s="183" customFormat="1" ht="16.5" customHeight="1" x14ac:dyDescent="0.2">
      <c r="A19" s="210">
        <f t="shared" si="2"/>
        <v>11</v>
      </c>
      <c r="B19" s="210" t="s">
        <v>22</v>
      </c>
      <c r="C19" s="210" t="s">
        <v>61</v>
      </c>
      <c r="D19" s="210" t="s">
        <v>278</v>
      </c>
      <c r="E19" s="210" t="s">
        <v>270</v>
      </c>
      <c r="F19" s="210" t="s">
        <v>93</v>
      </c>
      <c r="G19" s="229" t="s">
        <v>269</v>
      </c>
      <c r="H19" s="210">
        <v>82</v>
      </c>
      <c r="I19" s="210">
        <v>62</v>
      </c>
      <c r="J19" s="210">
        <v>83</v>
      </c>
      <c r="K19" s="205">
        <f>140004.06-16206.16+9365.44+0.05</f>
        <v>133163.38999999998</v>
      </c>
      <c r="L19" s="205">
        <f>127489.43+5673.91+0.05</f>
        <v>133163.38999999998</v>
      </c>
      <c r="M19" s="205">
        <f t="shared" si="0"/>
        <v>0</v>
      </c>
      <c r="N19" s="210">
        <v>57</v>
      </c>
      <c r="O19" s="205">
        <f>429480.59-9365.44</f>
        <v>420115.15</v>
      </c>
      <c r="P19" s="205">
        <f>420115.15</f>
        <v>420115.15</v>
      </c>
      <c r="Q19" s="205">
        <f t="shared" si="1"/>
        <v>0</v>
      </c>
    </row>
    <row r="20" spans="1:17" s="183" customFormat="1" ht="16.5" customHeight="1" x14ac:dyDescent="0.2">
      <c r="A20" s="210">
        <f t="shared" si="2"/>
        <v>12</v>
      </c>
      <c r="B20" s="210" t="s">
        <v>54</v>
      </c>
      <c r="C20" s="210" t="s">
        <v>36</v>
      </c>
      <c r="D20" s="210" t="s">
        <v>37</v>
      </c>
      <c r="E20" s="220" t="s">
        <v>275</v>
      </c>
      <c r="F20" s="210" t="s">
        <v>94</v>
      </c>
      <c r="G20" s="229" t="s">
        <v>269</v>
      </c>
      <c r="H20" s="210">
        <v>154</v>
      </c>
      <c r="I20" s="210">
        <v>139</v>
      </c>
      <c r="J20" s="210">
        <v>175</v>
      </c>
      <c r="K20" s="205">
        <f>177858.05-21733.68</f>
        <v>156124.37</v>
      </c>
      <c r="L20" s="205">
        <f>140744.27+5054.66</f>
        <v>145798.93</v>
      </c>
      <c r="M20" s="205">
        <f t="shared" si="0"/>
        <v>10325.440000000002</v>
      </c>
      <c r="N20" s="210">
        <v>73</v>
      </c>
      <c r="O20" s="205">
        <v>142134.37</v>
      </c>
      <c r="P20" s="205">
        <v>133058.87</v>
      </c>
      <c r="Q20" s="205">
        <f t="shared" si="1"/>
        <v>9075.5</v>
      </c>
    </row>
    <row r="21" spans="1:17" s="183" customFormat="1" ht="16.5" customHeight="1" x14ac:dyDescent="0.2">
      <c r="A21" s="210">
        <f t="shared" si="2"/>
        <v>13</v>
      </c>
      <c r="B21" s="210" t="s">
        <v>23</v>
      </c>
      <c r="C21" s="210" t="s">
        <v>36</v>
      </c>
      <c r="D21" s="210" t="s">
        <v>37</v>
      </c>
      <c r="E21" s="210" t="s">
        <v>270</v>
      </c>
      <c r="F21" s="210" t="s">
        <v>95</v>
      </c>
      <c r="G21" s="229" t="s">
        <v>269</v>
      </c>
      <c r="H21" s="210">
        <v>89</v>
      </c>
      <c r="I21" s="210">
        <v>26</v>
      </c>
      <c r="J21" s="210">
        <v>29</v>
      </c>
      <c r="K21" s="205">
        <v>24212.48</v>
      </c>
      <c r="L21" s="205">
        <v>24212.48</v>
      </c>
      <c r="M21" s="205">
        <f t="shared" si="0"/>
        <v>0</v>
      </c>
      <c r="N21" s="210">
        <v>93</v>
      </c>
      <c r="O21" s="205">
        <v>244838.22</v>
      </c>
      <c r="P21" s="205">
        <v>244838.22</v>
      </c>
      <c r="Q21" s="205">
        <f t="shared" si="1"/>
        <v>0</v>
      </c>
    </row>
    <row r="22" spans="1:17" s="183" customFormat="1" ht="16.5" customHeight="1" x14ac:dyDescent="0.2">
      <c r="A22" s="210">
        <f t="shared" si="2"/>
        <v>14</v>
      </c>
      <c r="B22" s="210" t="s">
        <v>56</v>
      </c>
      <c r="C22" s="210" t="s">
        <v>36</v>
      </c>
      <c r="D22" s="210" t="s">
        <v>37</v>
      </c>
      <c r="E22" s="220" t="s">
        <v>279</v>
      </c>
      <c r="F22" s="210" t="s">
        <v>75</v>
      </c>
      <c r="G22" s="229" t="s">
        <v>269</v>
      </c>
      <c r="H22" s="210">
        <v>15</v>
      </c>
      <c r="I22" s="210">
        <v>0</v>
      </c>
      <c r="J22" s="210">
        <v>0</v>
      </c>
      <c r="K22" s="205">
        <v>0</v>
      </c>
      <c r="L22" s="205">
        <v>0</v>
      </c>
      <c r="M22" s="205">
        <f t="shared" si="0"/>
        <v>0</v>
      </c>
      <c r="N22" s="210">
        <v>0</v>
      </c>
      <c r="O22" s="205">
        <v>0</v>
      </c>
      <c r="P22" s="205">
        <v>0</v>
      </c>
      <c r="Q22" s="205">
        <f t="shared" si="1"/>
        <v>0</v>
      </c>
    </row>
    <row r="23" spans="1:17" s="183" customFormat="1" ht="16.5" customHeight="1" x14ac:dyDescent="0.2">
      <c r="A23" s="210">
        <f t="shared" si="2"/>
        <v>15</v>
      </c>
      <c r="B23" s="210" t="s">
        <v>145</v>
      </c>
      <c r="C23" s="210" t="s">
        <v>61</v>
      </c>
      <c r="D23" s="210" t="s">
        <v>179</v>
      </c>
      <c r="E23" s="210" t="s">
        <v>270</v>
      </c>
      <c r="F23" s="210" t="s">
        <v>180</v>
      </c>
      <c r="G23" s="229" t="s">
        <v>269</v>
      </c>
      <c r="H23" s="210">
        <v>12</v>
      </c>
      <c r="I23" s="210">
        <v>9</v>
      </c>
      <c r="J23" s="210">
        <v>9</v>
      </c>
      <c r="K23" s="205">
        <f>3021.78+736.4</f>
        <v>3758.1800000000003</v>
      </c>
      <c r="L23" s="205">
        <f>3021.78+736.4</f>
        <v>3758.1800000000003</v>
      </c>
      <c r="M23" s="205">
        <f t="shared" si="0"/>
        <v>0</v>
      </c>
      <c r="N23" s="210">
        <v>0</v>
      </c>
      <c r="O23" s="205">
        <v>0</v>
      </c>
      <c r="P23" s="205">
        <v>0</v>
      </c>
      <c r="Q23" s="205">
        <f t="shared" si="1"/>
        <v>0</v>
      </c>
    </row>
    <row r="24" spans="1:17" s="183" customFormat="1" ht="16.5" customHeight="1" x14ac:dyDescent="0.2">
      <c r="A24" s="210">
        <f t="shared" si="2"/>
        <v>16</v>
      </c>
      <c r="B24" s="210" t="s">
        <v>24</v>
      </c>
      <c r="C24" s="210" t="s">
        <v>36</v>
      </c>
      <c r="D24" s="210" t="s">
        <v>37</v>
      </c>
      <c r="E24" s="220" t="s">
        <v>280</v>
      </c>
      <c r="F24" s="210" t="s">
        <v>76</v>
      </c>
      <c r="G24" s="229" t="s">
        <v>269</v>
      </c>
      <c r="H24" s="210">
        <v>12</v>
      </c>
      <c r="I24" s="210">
        <v>1</v>
      </c>
      <c r="J24" s="210">
        <v>2</v>
      </c>
      <c r="K24" s="205">
        <v>0</v>
      </c>
      <c r="L24" s="205">
        <v>0</v>
      </c>
      <c r="M24" s="205">
        <f t="shared" si="0"/>
        <v>0</v>
      </c>
      <c r="N24" s="210">
        <v>8</v>
      </c>
      <c r="O24" s="205">
        <v>12312.94</v>
      </c>
      <c r="P24" s="205">
        <v>12312.94</v>
      </c>
      <c r="Q24" s="205">
        <f t="shared" si="1"/>
        <v>0</v>
      </c>
    </row>
    <row r="25" spans="1:17" s="183" customFormat="1" ht="16.5" customHeight="1" x14ac:dyDescent="0.2">
      <c r="A25" s="210">
        <f t="shared" si="2"/>
        <v>17</v>
      </c>
      <c r="B25" s="210" t="s">
        <v>181</v>
      </c>
      <c r="C25" s="210" t="s">
        <v>61</v>
      </c>
      <c r="D25" s="210" t="s">
        <v>182</v>
      </c>
      <c r="E25" s="210" t="s">
        <v>270</v>
      </c>
      <c r="F25" s="210" t="s">
        <v>183</v>
      </c>
      <c r="G25" s="229" t="s">
        <v>269</v>
      </c>
      <c r="H25" s="210">
        <v>22</v>
      </c>
      <c r="I25" s="210">
        <v>15</v>
      </c>
      <c r="J25" s="210">
        <v>23</v>
      </c>
      <c r="K25" s="205">
        <v>5245.56</v>
      </c>
      <c r="L25" s="205">
        <v>5245.56</v>
      </c>
      <c r="M25" s="205">
        <f t="shared" si="0"/>
        <v>0</v>
      </c>
      <c r="N25" s="210">
        <v>0</v>
      </c>
      <c r="O25" s="205">
        <v>0</v>
      </c>
      <c r="P25" s="205">
        <v>0</v>
      </c>
      <c r="Q25" s="205">
        <f t="shared" si="1"/>
        <v>0</v>
      </c>
    </row>
    <row r="26" spans="1:17" s="183" customFormat="1" ht="16.5" customHeight="1" x14ac:dyDescent="0.2">
      <c r="A26" s="210">
        <f t="shared" si="2"/>
        <v>18</v>
      </c>
      <c r="B26" s="210" t="s">
        <v>25</v>
      </c>
      <c r="C26" s="210" t="s">
        <v>36</v>
      </c>
      <c r="D26" s="210" t="s">
        <v>37</v>
      </c>
      <c r="E26" s="215" t="s">
        <v>281</v>
      </c>
      <c r="F26" s="210" t="s">
        <v>131</v>
      </c>
      <c r="G26" s="229" t="s">
        <v>269</v>
      </c>
      <c r="H26" s="210">
        <v>99</v>
      </c>
      <c r="I26" s="210">
        <v>18</v>
      </c>
      <c r="J26" s="210">
        <v>24</v>
      </c>
      <c r="K26" s="205">
        <f>23446.88+60</f>
        <v>23506.880000000001</v>
      </c>
      <c r="L26" s="205">
        <f>23446.88+60</f>
        <v>23506.880000000001</v>
      </c>
      <c r="M26" s="205">
        <f t="shared" si="0"/>
        <v>0</v>
      </c>
      <c r="N26" s="210">
        <v>16</v>
      </c>
      <c r="O26" s="205">
        <v>21789.3</v>
      </c>
      <c r="P26" s="205">
        <v>21789.3</v>
      </c>
      <c r="Q26" s="205">
        <f t="shared" si="1"/>
        <v>0</v>
      </c>
    </row>
    <row r="27" spans="1:17" s="183" customFormat="1" ht="16.5" customHeight="1" x14ac:dyDescent="0.2">
      <c r="A27" s="210">
        <f t="shared" si="2"/>
        <v>19</v>
      </c>
      <c r="B27" s="210" t="s">
        <v>58</v>
      </c>
      <c r="C27" s="210" t="s">
        <v>36</v>
      </c>
      <c r="D27" s="210" t="s">
        <v>37</v>
      </c>
      <c r="E27" s="210" t="s">
        <v>274</v>
      </c>
      <c r="F27" s="210" t="s">
        <v>97</v>
      </c>
      <c r="G27" s="229" t="s">
        <v>269</v>
      </c>
      <c r="H27" s="210">
        <v>42</v>
      </c>
      <c r="I27" s="210">
        <v>38</v>
      </c>
      <c r="J27" s="210">
        <v>56</v>
      </c>
      <c r="K27" s="205">
        <f>37917.72+3655.24</f>
        <v>41572.959999999999</v>
      </c>
      <c r="L27" s="205">
        <f>37917.72+3655.24</f>
        <v>41572.959999999999</v>
      </c>
      <c r="M27" s="205">
        <f t="shared" si="0"/>
        <v>0</v>
      </c>
      <c r="N27" s="210">
        <v>15</v>
      </c>
      <c r="O27" s="205">
        <v>28543.93</v>
      </c>
      <c r="P27" s="205">
        <v>28543.93</v>
      </c>
      <c r="Q27" s="205">
        <f t="shared" si="1"/>
        <v>0</v>
      </c>
    </row>
    <row r="28" spans="1:17" s="183" customFormat="1" ht="16.5" customHeight="1" x14ac:dyDescent="0.2">
      <c r="A28" s="210">
        <f t="shared" si="2"/>
        <v>20</v>
      </c>
      <c r="B28" s="210" t="s">
        <v>26</v>
      </c>
      <c r="C28" s="210" t="s">
        <v>36</v>
      </c>
      <c r="D28" s="210" t="s">
        <v>37</v>
      </c>
      <c r="E28" s="209" t="s">
        <v>282</v>
      </c>
      <c r="F28" s="210" t="s">
        <v>98</v>
      </c>
      <c r="G28" s="229" t="s">
        <v>269</v>
      </c>
      <c r="H28" s="210">
        <v>203</v>
      </c>
      <c r="I28" s="210">
        <v>182</v>
      </c>
      <c r="J28" s="210">
        <v>218</v>
      </c>
      <c r="K28" s="205">
        <v>162678.82</v>
      </c>
      <c r="L28" s="205">
        <f>148500.28+5752.96</f>
        <v>154253.24</v>
      </c>
      <c r="M28" s="205">
        <f t="shared" si="0"/>
        <v>8425.5800000000163</v>
      </c>
      <c r="N28" s="210">
        <v>26</v>
      </c>
      <c r="O28" s="205">
        <v>71673.009999999995</v>
      </c>
      <c r="P28" s="205">
        <v>71408.710000000006</v>
      </c>
      <c r="Q28" s="205">
        <f t="shared" si="1"/>
        <v>264.29999999998836</v>
      </c>
    </row>
    <row r="29" spans="1:17" s="183" customFormat="1" ht="16.5" customHeight="1" x14ac:dyDescent="0.2">
      <c r="A29" s="210">
        <f t="shared" si="2"/>
        <v>21</v>
      </c>
      <c r="B29" s="210" t="s">
        <v>303</v>
      </c>
      <c r="C29" s="210" t="s">
        <v>36</v>
      </c>
      <c r="D29" s="210"/>
      <c r="E29" s="210" t="s">
        <v>272</v>
      </c>
      <c r="F29" s="210" t="s">
        <v>302</v>
      </c>
      <c r="G29" s="229" t="s">
        <v>269</v>
      </c>
      <c r="H29" s="210">
        <v>2</v>
      </c>
      <c r="I29" s="210">
        <v>0</v>
      </c>
      <c r="J29" s="210">
        <v>0</v>
      </c>
      <c r="K29" s="205">
        <v>0</v>
      </c>
      <c r="L29" s="205">
        <v>0</v>
      </c>
      <c r="M29" s="205">
        <f t="shared" si="0"/>
        <v>0</v>
      </c>
      <c r="N29" s="210">
        <v>0</v>
      </c>
      <c r="O29" s="205">
        <v>0</v>
      </c>
      <c r="P29" s="205">
        <v>0</v>
      </c>
      <c r="Q29" s="205">
        <f t="shared" si="1"/>
        <v>0</v>
      </c>
    </row>
    <row r="30" spans="1:17" s="183" customFormat="1" ht="16.5" customHeight="1" x14ac:dyDescent="0.2">
      <c r="A30" s="210">
        <f t="shared" si="2"/>
        <v>22</v>
      </c>
      <c r="B30" s="210" t="s">
        <v>77</v>
      </c>
      <c r="C30" s="210" t="s">
        <v>36</v>
      </c>
      <c r="D30" s="210"/>
      <c r="E30" s="220" t="s">
        <v>280</v>
      </c>
      <c r="F30" s="210" t="s">
        <v>157</v>
      </c>
      <c r="G30" s="229" t="s">
        <v>269</v>
      </c>
      <c r="H30" s="210">
        <v>62</v>
      </c>
      <c r="I30" s="210">
        <v>16</v>
      </c>
      <c r="J30" s="210">
        <v>22</v>
      </c>
      <c r="K30" s="205">
        <f>37396.93-1263.08</f>
        <v>36133.85</v>
      </c>
      <c r="L30" s="205">
        <f>37396.93-1263.08</f>
        <v>36133.85</v>
      </c>
      <c r="M30" s="205">
        <f t="shared" si="0"/>
        <v>0</v>
      </c>
      <c r="N30" s="210">
        <v>42</v>
      </c>
      <c r="O30" s="205">
        <v>66269.14</v>
      </c>
      <c r="P30" s="205">
        <v>66269.14</v>
      </c>
      <c r="Q30" s="205">
        <f t="shared" si="1"/>
        <v>0</v>
      </c>
    </row>
    <row r="31" spans="1:17" s="183" customFormat="1" ht="16.5" customHeight="1" x14ac:dyDescent="0.2">
      <c r="A31" s="210">
        <f t="shared" si="2"/>
        <v>23</v>
      </c>
      <c r="B31" s="210" t="s">
        <v>27</v>
      </c>
      <c r="C31" s="210" t="s">
        <v>36</v>
      </c>
      <c r="D31" s="210" t="s">
        <v>37</v>
      </c>
      <c r="E31" s="210" t="s">
        <v>270</v>
      </c>
      <c r="F31" s="210" t="s">
        <v>99</v>
      </c>
      <c r="G31" s="229" t="s">
        <v>269</v>
      </c>
      <c r="H31" s="210">
        <v>81</v>
      </c>
      <c r="I31" s="210">
        <v>44</v>
      </c>
      <c r="J31" s="210">
        <v>53</v>
      </c>
      <c r="K31" s="205">
        <f>70330.38-2509.4</f>
        <v>67820.98000000001</v>
      </c>
      <c r="L31" s="205">
        <f>8881.37+3427.31</f>
        <v>12308.68</v>
      </c>
      <c r="M31" s="205">
        <f t="shared" si="0"/>
        <v>55512.30000000001</v>
      </c>
      <c r="N31" s="210">
        <v>30</v>
      </c>
      <c r="O31" s="205">
        <f>68872.22+2509.4</f>
        <v>71381.62</v>
      </c>
      <c r="P31" s="205">
        <f>57055.01+2509.4</f>
        <v>59564.41</v>
      </c>
      <c r="Q31" s="205">
        <f t="shared" si="1"/>
        <v>11817.209999999992</v>
      </c>
    </row>
    <row r="32" spans="1:17" s="183" customFormat="1" ht="16.5" customHeight="1" x14ac:dyDescent="0.2">
      <c r="A32" s="210">
        <f t="shared" si="2"/>
        <v>24</v>
      </c>
      <c r="B32" s="210" t="s">
        <v>28</v>
      </c>
      <c r="C32" s="210" t="s">
        <v>36</v>
      </c>
      <c r="D32" s="210" t="s">
        <v>37</v>
      </c>
      <c r="E32" s="210" t="s">
        <v>268</v>
      </c>
      <c r="F32" s="210" t="s">
        <v>100</v>
      </c>
      <c r="G32" s="229" t="s">
        <v>269</v>
      </c>
      <c r="H32" s="210">
        <v>51</v>
      </c>
      <c r="I32" s="210">
        <v>33</v>
      </c>
      <c r="J32" s="210">
        <v>47</v>
      </c>
      <c r="K32" s="205">
        <f>38306.24+11210.81</f>
        <v>49517.049999999996</v>
      </c>
      <c r="L32" s="205">
        <f>38306.24+11210.81</f>
        <v>49517.049999999996</v>
      </c>
      <c r="M32" s="205">
        <f t="shared" si="0"/>
        <v>0</v>
      </c>
      <c r="N32" s="210">
        <v>11</v>
      </c>
      <c r="O32" s="205">
        <v>33453.25</v>
      </c>
      <c r="P32" s="205">
        <v>33453.25</v>
      </c>
      <c r="Q32" s="205">
        <f t="shared" si="1"/>
        <v>0</v>
      </c>
    </row>
    <row r="33" spans="1:17" s="183" customFormat="1" ht="16.5" customHeight="1" x14ac:dyDescent="0.2">
      <c r="A33" s="210">
        <f t="shared" si="2"/>
        <v>25</v>
      </c>
      <c r="B33" s="210" t="s">
        <v>184</v>
      </c>
      <c r="C33" s="210" t="s">
        <v>61</v>
      </c>
      <c r="D33" s="210" t="s">
        <v>185</v>
      </c>
      <c r="E33" s="220" t="s">
        <v>275</v>
      </c>
      <c r="F33" s="210" t="s">
        <v>187</v>
      </c>
      <c r="G33" s="229" t="s">
        <v>269</v>
      </c>
      <c r="H33" s="210">
        <v>10</v>
      </c>
      <c r="I33" s="210">
        <v>9</v>
      </c>
      <c r="J33" s="210">
        <v>11</v>
      </c>
      <c r="K33" s="205">
        <v>6847.13</v>
      </c>
      <c r="L33" s="205">
        <v>6847.13</v>
      </c>
      <c r="M33" s="205">
        <f t="shared" si="0"/>
        <v>0</v>
      </c>
      <c r="N33" s="210">
        <v>0</v>
      </c>
      <c r="O33" s="205">
        <v>0</v>
      </c>
      <c r="P33" s="205">
        <v>0</v>
      </c>
      <c r="Q33" s="205">
        <f t="shared" si="1"/>
        <v>0</v>
      </c>
    </row>
    <row r="34" spans="1:17" s="183" customFormat="1" ht="16.5" customHeight="1" x14ac:dyDescent="0.2">
      <c r="A34" s="210">
        <f t="shared" si="2"/>
        <v>26</v>
      </c>
      <c r="B34" s="210" t="s">
        <v>132</v>
      </c>
      <c r="C34" s="210" t="s">
        <v>61</v>
      </c>
      <c r="D34" s="210" t="s">
        <v>238</v>
      </c>
      <c r="E34" s="210" t="s">
        <v>270</v>
      </c>
      <c r="F34" s="210" t="s">
        <v>239</v>
      </c>
      <c r="G34" s="229" t="s">
        <v>269</v>
      </c>
      <c r="H34" s="210">
        <v>68</v>
      </c>
      <c r="I34" s="210">
        <v>60</v>
      </c>
      <c r="J34" s="210">
        <v>71</v>
      </c>
      <c r="K34" s="205">
        <v>56682.06</v>
      </c>
      <c r="L34" s="205">
        <v>56682.06</v>
      </c>
      <c r="M34" s="205">
        <f t="shared" si="0"/>
        <v>0</v>
      </c>
      <c r="N34" s="210">
        <v>0</v>
      </c>
      <c r="O34" s="205">
        <v>0</v>
      </c>
      <c r="P34" s="205">
        <v>0</v>
      </c>
      <c r="Q34" s="205">
        <f t="shared" si="1"/>
        <v>0</v>
      </c>
    </row>
    <row r="35" spans="1:17" s="183" customFormat="1" ht="16.5" customHeight="1" x14ac:dyDescent="0.2">
      <c r="A35" s="210">
        <f t="shared" si="2"/>
        <v>27</v>
      </c>
      <c r="B35" s="210" t="s">
        <v>29</v>
      </c>
      <c r="C35" s="210" t="s">
        <v>36</v>
      </c>
      <c r="D35" s="210" t="s">
        <v>37</v>
      </c>
      <c r="E35" s="210" t="s">
        <v>276</v>
      </c>
      <c r="F35" s="210" t="s">
        <v>101</v>
      </c>
      <c r="G35" s="229" t="s">
        <v>269</v>
      </c>
      <c r="H35" s="210">
        <v>131</v>
      </c>
      <c r="I35" s="210">
        <v>98</v>
      </c>
      <c r="J35" s="210">
        <v>143</v>
      </c>
      <c r="K35" s="205">
        <f>152172.34-28806.85+3861.77</f>
        <v>127227.26</v>
      </c>
      <c r="L35" s="205">
        <f>123365.49+3861.77</f>
        <v>127227.26000000001</v>
      </c>
      <c r="M35" s="205">
        <f t="shared" si="0"/>
        <v>0</v>
      </c>
      <c r="N35" s="210">
        <v>57</v>
      </c>
      <c r="O35" s="205">
        <f>108482.46-6541.07</f>
        <v>101941.39000000001</v>
      </c>
      <c r="P35" s="205">
        <v>101941.39</v>
      </c>
      <c r="Q35" s="205">
        <f t="shared" si="1"/>
        <v>0</v>
      </c>
    </row>
    <row r="36" spans="1:17" s="183" customFormat="1" ht="16.5" customHeight="1" x14ac:dyDescent="0.2">
      <c r="A36" s="210">
        <f t="shared" si="2"/>
        <v>28</v>
      </c>
      <c r="B36" s="210" t="s">
        <v>30</v>
      </c>
      <c r="C36" s="210" t="s">
        <v>36</v>
      </c>
      <c r="D36" s="210" t="s">
        <v>37</v>
      </c>
      <c r="E36" s="209" t="s">
        <v>282</v>
      </c>
      <c r="F36" s="210" t="s">
        <v>60</v>
      </c>
      <c r="G36" s="229" t="s">
        <v>269</v>
      </c>
      <c r="H36" s="210">
        <v>13</v>
      </c>
      <c r="I36" s="210">
        <v>0</v>
      </c>
      <c r="J36" s="210">
        <v>0</v>
      </c>
      <c r="K36" s="205">
        <v>0</v>
      </c>
      <c r="L36" s="205">
        <v>0</v>
      </c>
      <c r="M36" s="205">
        <f t="shared" si="0"/>
        <v>0</v>
      </c>
      <c r="N36" s="210">
        <v>0</v>
      </c>
      <c r="O36" s="205">
        <v>0</v>
      </c>
      <c r="P36" s="205">
        <v>0</v>
      </c>
      <c r="Q36" s="205">
        <f t="shared" si="1"/>
        <v>0</v>
      </c>
    </row>
    <row r="37" spans="1:17" s="183" customFormat="1" ht="16.5" customHeight="1" x14ac:dyDescent="0.2">
      <c r="A37" s="210">
        <f t="shared" si="2"/>
        <v>29</v>
      </c>
      <c r="B37" s="210" t="s">
        <v>31</v>
      </c>
      <c r="C37" s="210" t="s">
        <v>36</v>
      </c>
      <c r="D37" s="210" t="s">
        <v>37</v>
      </c>
      <c r="E37" s="220" t="s">
        <v>283</v>
      </c>
      <c r="F37" s="210" t="s">
        <v>137</v>
      </c>
      <c r="G37" s="229" t="s">
        <v>269</v>
      </c>
      <c r="H37" s="210">
        <v>128</v>
      </c>
      <c r="I37" s="210">
        <v>90</v>
      </c>
      <c r="J37" s="210">
        <v>152</v>
      </c>
      <c r="K37" s="205">
        <v>142573.26</v>
      </c>
      <c r="L37" s="205">
        <v>142573.26</v>
      </c>
      <c r="M37" s="205">
        <f t="shared" si="0"/>
        <v>0</v>
      </c>
      <c r="N37" s="210">
        <v>79</v>
      </c>
      <c r="O37" s="205">
        <v>158437.31</v>
      </c>
      <c r="P37" s="205">
        <v>158437.31</v>
      </c>
      <c r="Q37" s="205">
        <f t="shared" si="1"/>
        <v>0</v>
      </c>
    </row>
    <row r="38" spans="1:17" s="183" customFormat="1" ht="16.5" customHeight="1" x14ac:dyDescent="0.2">
      <c r="A38" s="210">
        <f t="shared" si="2"/>
        <v>30</v>
      </c>
      <c r="B38" s="210" t="s">
        <v>32</v>
      </c>
      <c r="C38" s="210" t="s">
        <v>36</v>
      </c>
      <c r="D38" s="210"/>
      <c r="E38" s="220" t="s">
        <v>275</v>
      </c>
      <c r="F38" s="210" t="s">
        <v>102</v>
      </c>
      <c r="G38" s="229" t="s">
        <v>269</v>
      </c>
      <c r="H38" s="210">
        <v>114</v>
      </c>
      <c r="I38" s="210">
        <v>92</v>
      </c>
      <c r="J38" s="210">
        <v>124</v>
      </c>
      <c r="K38" s="205">
        <v>116792.87</v>
      </c>
      <c r="L38" s="205">
        <f>101987.55+3419.66</f>
        <v>105407.21</v>
      </c>
      <c r="M38" s="205">
        <f t="shared" si="0"/>
        <v>11385.659999999989</v>
      </c>
      <c r="N38" s="210">
        <v>56</v>
      </c>
      <c r="O38" s="205">
        <v>158866.44</v>
      </c>
      <c r="P38" s="205">
        <v>157529.87</v>
      </c>
      <c r="Q38" s="205">
        <f t="shared" si="1"/>
        <v>1336.570000000007</v>
      </c>
    </row>
    <row r="39" spans="1:17" s="183" customFormat="1" ht="16.5" customHeight="1" x14ac:dyDescent="0.2">
      <c r="A39" s="210">
        <f t="shared" si="2"/>
        <v>31</v>
      </c>
      <c r="B39" s="210" t="s">
        <v>138</v>
      </c>
      <c r="C39" s="210" t="s">
        <v>61</v>
      </c>
      <c r="D39" s="210" t="s">
        <v>191</v>
      </c>
      <c r="E39" s="210" t="s">
        <v>270</v>
      </c>
      <c r="F39" s="210" t="s">
        <v>264</v>
      </c>
      <c r="G39" s="229" t="s">
        <v>269</v>
      </c>
      <c r="H39" s="210">
        <v>146</v>
      </c>
      <c r="I39" s="210">
        <v>126</v>
      </c>
      <c r="J39" s="210">
        <v>145</v>
      </c>
      <c r="K39" s="205">
        <f>82982.63</f>
        <v>82982.63</v>
      </c>
      <c r="L39" s="205">
        <f>75876.36+3461.08</f>
        <v>79337.440000000002</v>
      </c>
      <c r="M39" s="205">
        <f t="shared" si="0"/>
        <v>3645.1900000000023</v>
      </c>
      <c r="N39" s="210">
        <v>0</v>
      </c>
      <c r="O39" s="205">
        <v>0</v>
      </c>
      <c r="P39" s="205">
        <v>0</v>
      </c>
      <c r="Q39" s="205">
        <f t="shared" si="1"/>
        <v>0</v>
      </c>
    </row>
    <row r="40" spans="1:17" s="183" customFormat="1" ht="16.5" customHeight="1" x14ac:dyDescent="0.2">
      <c r="A40" s="210">
        <f t="shared" si="2"/>
        <v>32</v>
      </c>
      <c r="B40" s="210" t="s">
        <v>188</v>
      </c>
      <c r="C40" s="210" t="s">
        <v>36</v>
      </c>
      <c r="D40" s="210"/>
      <c r="E40" s="210" t="s">
        <v>270</v>
      </c>
      <c r="F40" s="210" t="s">
        <v>189</v>
      </c>
      <c r="G40" s="229" t="s">
        <v>269</v>
      </c>
      <c r="H40" s="210">
        <v>11</v>
      </c>
      <c r="I40" s="210">
        <v>5</v>
      </c>
      <c r="J40" s="210">
        <v>6</v>
      </c>
      <c r="K40" s="205">
        <v>8838.06</v>
      </c>
      <c r="L40" s="205">
        <f>3174.24+1719.31</f>
        <v>4893.5499999999993</v>
      </c>
      <c r="M40" s="205">
        <f t="shared" si="0"/>
        <v>3944.51</v>
      </c>
      <c r="N40" s="210">
        <v>0</v>
      </c>
      <c r="O40" s="205">
        <v>0</v>
      </c>
      <c r="P40" s="205">
        <v>0</v>
      </c>
      <c r="Q40" s="205">
        <f t="shared" si="1"/>
        <v>0</v>
      </c>
    </row>
    <row r="41" spans="1:17" s="183" customFormat="1" ht="16.5" customHeight="1" x14ac:dyDescent="0.2">
      <c r="A41" s="210">
        <f t="shared" si="2"/>
        <v>33</v>
      </c>
      <c r="B41" s="210" t="s">
        <v>140</v>
      </c>
      <c r="C41" s="210" t="s">
        <v>36</v>
      </c>
      <c r="D41" s="210"/>
      <c r="E41" s="210" t="s">
        <v>272</v>
      </c>
      <c r="F41" s="210" t="s">
        <v>142</v>
      </c>
      <c r="G41" s="229" t="s">
        <v>269</v>
      </c>
      <c r="H41" s="210">
        <v>38</v>
      </c>
      <c r="I41" s="210">
        <v>30</v>
      </c>
      <c r="J41" s="210">
        <v>38</v>
      </c>
      <c r="K41" s="205">
        <v>40188.9</v>
      </c>
      <c r="L41" s="205">
        <f>18192.44+1857.61</f>
        <v>20050.05</v>
      </c>
      <c r="M41" s="205">
        <f t="shared" ref="M41:M72" si="3">K41-L41</f>
        <v>20138.850000000002</v>
      </c>
      <c r="N41" s="210">
        <v>0</v>
      </c>
      <c r="O41" s="205">
        <v>0</v>
      </c>
      <c r="P41" s="205">
        <v>0</v>
      </c>
      <c r="Q41" s="205">
        <f t="shared" ref="Q41:Q72" si="4">O41-P41</f>
        <v>0</v>
      </c>
    </row>
    <row r="42" spans="1:17" s="183" customFormat="1" ht="16.5" customHeight="1" x14ac:dyDescent="0.2">
      <c r="A42" s="210">
        <f t="shared" ref="A42:A72" si="5">A41+1</f>
        <v>34</v>
      </c>
      <c r="B42" s="210" t="s">
        <v>33</v>
      </c>
      <c r="C42" s="210" t="s">
        <v>36</v>
      </c>
      <c r="D42" s="210" t="s">
        <v>37</v>
      </c>
      <c r="E42" s="210" t="s">
        <v>272</v>
      </c>
      <c r="F42" s="210" t="s">
        <v>143</v>
      </c>
      <c r="G42" s="229" t="s">
        <v>269</v>
      </c>
      <c r="H42" s="210">
        <v>37</v>
      </c>
      <c r="I42" s="210">
        <v>30</v>
      </c>
      <c r="J42" s="210">
        <v>40</v>
      </c>
      <c r="K42" s="205">
        <v>35383</v>
      </c>
      <c r="L42" s="205">
        <v>35383</v>
      </c>
      <c r="M42" s="205">
        <f t="shared" si="3"/>
        <v>0</v>
      </c>
      <c r="N42" s="210">
        <v>18</v>
      </c>
      <c r="O42" s="205">
        <v>46150.61</v>
      </c>
      <c r="P42" s="205">
        <v>46150.61</v>
      </c>
      <c r="Q42" s="205">
        <f t="shared" si="4"/>
        <v>0</v>
      </c>
    </row>
    <row r="43" spans="1:17" s="183" customFormat="1" ht="16.5" customHeight="1" x14ac:dyDescent="0.2">
      <c r="A43" s="210">
        <f t="shared" si="5"/>
        <v>35</v>
      </c>
      <c r="B43" s="210" t="s">
        <v>81</v>
      </c>
      <c r="C43" s="210" t="s">
        <v>61</v>
      </c>
      <c r="D43" s="210" t="s">
        <v>230</v>
      </c>
      <c r="E43" s="210" t="s">
        <v>270</v>
      </c>
      <c r="F43" s="210" t="s">
        <v>231</v>
      </c>
      <c r="G43" s="229" t="s">
        <v>269</v>
      </c>
      <c r="H43" s="210">
        <v>63</v>
      </c>
      <c r="I43" s="210">
        <v>47</v>
      </c>
      <c r="J43" s="210">
        <v>57</v>
      </c>
      <c r="K43" s="205">
        <f>53077.71-18486.33+3682.01</f>
        <v>38273.39</v>
      </c>
      <c r="L43" s="205">
        <f>34591.38+3682.01</f>
        <v>38273.39</v>
      </c>
      <c r="M43" s="205">
        <f t="shared" si="3"/>
        <v>0</v>
      </c>
      <c r="N43" s="210">
        <v>6</v>
      </c>
      <c r="O43" s="205">
        <v>8388.2800000000007</v>
      </c>
      <c r="P43" s="205">
        <v>8388.2800000000007</v>
      </c>
      <c r="Q43" s="205">
        <f t="shared" si="4"/>
        <v>0</v>
      </c>
    </row>
    <row r="44" spans="1:17" s="183" customFormat="1" ht="16.5" customHeight="1" x14ac:dyDescent="0.2">
      <c r="A44" s="210">
        <f t="shared" si="5"/>
        <v>36</v>
      </c>
      <c r="B44" s="210" t="s">
        <v>34</v>
      </c>
      <c r="C44" s="210" t="s">
        <v>61</v>
      </c>
      <c r="D44" s="210" t="s">
        <v>158</v>
      </c>
      <c r="E44" s="210" t="s">
        <v>270</v>
      </c>
      <c r="F44" s="210" t="s">
        <v>144</v>
      </c>
      <c r="G44" s="229" t="s">
        <v>269</v>
      </c>
      <c r="H44" s="210">
        <v>349</v>
      </c>
      <c r="I44" s="210">
        <v>278</v>
      </c>
      <c r="J44" s="210">
        <v>342</v>
      </c>
      <c r="K44" s="205">
        <v>315510.03999999998</v>
      </c>
      <c r="L44" s="205">
        <f>312796.41+2713.63</f>
        <v>315510.03999999998</v>
      </c>
      <c r="M44" s="205">
        <f t="shared" si="3"/>
        <v>0</v>
      </c>
      <c r="N44" s="210">
        <v>0</v>
      </c>
      <c r="O44" s="205">
        <v>0</v>
      </c>
      <c r="P44" s="205">
        <v>0</v>
      </c>
      <c r="Q44" s="205">
        <f t="shared" si="4"/>
        <v>0</v>
      </c>
    </row>
    <row r="45" spans="1:17" s="202" customFormat="1" ht="16.5" customHeight="1" x14ac:dyDescent="0.2">
      <c r="A45" s="210">
        <f t="shared" si="5"/>
        <v>37</v>
      </c>
      <c r="B45" s="225" t="s">
        <v>28</v>
      </c>
      <c r="C45" s="225" t="s">
        <v>36</v>
      </c>
      <c r="D45" s="225"/>
      <c r="E45" s="210" t="s">
        <v>268</v>
      </c>
      <c r="F45" s="225" t="s">
        <v>284</v>
      </c>
      <c r="G45" s="225" t="s">
        <v>117</v>
      </c>
      <c r="H45" s="228">
        <v>5</v>
      </c>
      <c r="I45" s="227">
        <v>3</v>
      </c>
      <c r="J45" s="227">
        <v>3</v>
      </c>
      <c r="K45" s="226">
        <v>6301.4</v>
      </c>
      <c r="L45" s="226">
        <v>6301.4</v>
      </c>
      <c r="M45" s="205">
        <f t="shared" si="3"/>
        <v>0</v>
      </c>
      <c r="N45" s="227">
        <v>0</v>
      </c>
      <c r="O45" s="226">
        <v>0</v>
      </c>
      <c r="P45" s="226">
        <v>0</v>
      </c>
      <c r="Q45" s="205">
        <f t="shared" si="4"/>
        <v>0</v>
      </c>
    </row>
    <row r="46" spans="1:17" s="202" customFormat="1" ht="16.5" customHeight="1" x14ac:dyDescent="0.2">
      <c r="A46" s="210">
        <f t="shared" si="5"/>
        <v>38</v>
      </c>
      <c r="B46" s="225" t="s">
        <v>29</v>
      </c>
      <c r="C46" s="225" t="s">
        <v>36</v>
      </c>
      <c r="D46" s="225"/>
      <c r="E46" s="210" t="s">
        <v>276</v>
      </c>
      <c r="F46" s="225" t="s">
        <v>285</v>
      </c>
      <c r="G46" s="225" t="s">
        <v>117</v>
      </c>
      <c r="H46" s="227">
        <v>30</v>
      </c>
      <c r="I46" s="227">
        <v>12</v>
      </c>
      <c r="J46" s="227">
        <v>12</v>
      </c>
      <c r="K46" s="226">
        <v>22700.1</v>
      </c>
      <c r="L46" s="226">
        <v>21608.6</v>
      </c>
      <c r="M46" s="205">
        <f t="shared" si="3"/>
        <v>1091.5</v>
      </c>
      <c r="N46" s="227">
        <v>0</v>
      </c>
      <c r="O46" s="226">
        <v>0</v>
      </c>
      <c r="P46" s="226">
        <v>0</v>
      </c>
      <c r="Q46" s="205">
        <f t="shared" si="4"/>
        <v>0</v>
      </c>
    </row>
    <row r="47" spans="1:17" s="202" customFormat="1" ht="16.5" customHeight="1" x14ac:dyDescent="0.2">
      <c r="A47" s="210">
        <f t="shared" si="5"/>
        <v>39</v>
      </c>
      <c r="B47" s="225" t="s">
        <v>89</v>
      </c>
      <c r="C47" s="225" t="s">
        <v>36</v>
      </c>
      <c r="D47" s="225"/>
      <c r="E47" s="210" t="s">
        <v>273</v>
      </c>
      <c r="F47" s="225" t="s">
        <v>287</v>
      </c>
      <c r="G47" s="225" t="s">
        <v>117</v>
      </c>
      <c r="H47" s="227">
        <v>5</v>
      </c>
      <c r="I47" s="227">
        <v>0</v>
      </c>
      <c r="J47" s="227">
        <v>0</v>
      </c>
      <c r="K47" s="226">
        <v>0</v>
      </c>
      <c r="L47" s="226">
        <v>0</v>
      </c>
      <c r="M47" s="205">
        <f t="shared" si="3"/>
        <v>0</v>
      </c>
      <c r="N47" s="227">
        <v>0</v>
      </c>
      <c r="O47" s="226">
        <v>0</v>
      </c>
      <c r="P47" s="226">
        <v>0</v>
      </c>
      <c r="Q47" s="205">
        <f t="shared" si="4"/>
        <v>0</v>
      </c>
    </row>
    <row r="48" spans="1:17" s="202" customFormat="1" ht="16.5" customHeight="1" x14ac:dyDescent="0.2">
      <c r="A48" s="210">
        <f t="shared" si="5"/>
        <v>40</v>
      </c>
      <c r="B48" s="225" t="s">
        <v>21</v>
      </c>
      <c r="C48" s="225" t="s">
        <v>36</v>
      </c>
      <c r="D48" s="225"/>
      <c r="E48" s="210" t="s">
        <v>273</v>
      </c>
      <c r="F48" s="225" t="s">
        <v>288</v>
      </c>
      <c r="G48" s="225" t="s">
        <v>117</v>
      </c>
      <c r="H48" s="224">
        <v>2</v>
      </c>
      <c r="I48" s="224">
        <v>0</v>
      </c>
      <c r="J48" s="224">
        <v>0</v>
      </c>
      <c r="K48" s="223">
        <v>0</v>
      </c>
      <c r="L48" s="223">
        <v>0</v>
      </c>
      <c r="M48" s="205">
        <f t="shared" si="3"/>
        <v>0</v>
      </c>
      <c r="N48" s="224">
        <v>0</v>
      </c>
      <c r="O48" s="223">
        <v>0</v>
      </c>
      <c r="P48" s="223">
        <v>0</v>
      </c>
      <c r="Q48" s="205">
        <f t="shared" si="4"/>
        <v>0</v>
      </c>
    </row>
    <row r="49" spans="1:17" s="202" customFormat="1" ht="16.5" customHeight="1" x14ac:dyDescent="0.2">
      <c r="A49" s="210">
        <f t="shared" si="5"/>
        <v>41</v>
      </c>
      <c r="B49" s="219" t="s">
        <v>22</v>
      </c>
      <c r="C49" s="219" t="s">
        <v>61</v>
      </c>
      <c r="D49" s="210" t="s">
        <v>278</v>
      </c>
      <c r="E49" s="210" t="s">
        <v>270</v>
      </c>
      <c r="F49" s="219" t="s">
        <v>194</v>
      </c>
      <c r="G49" s="219" t="s">
        <v>63</v>
      </c>
      <c r="H49" s="218">
        <v>131</v>
      </c>
      <c r="I49" s="218">
        <v>57</v>
      </c>
      <c r="J49" s="218">
        <v>57</v>
      </c>
      <c r="K49" s="217">
        <v>69545.19</v>
      </c>
      <c r="L49" s="217">
        <v>69545.19</v>
      </c>
      <c r="M49" s="205">
        <f t="shared" si="3"/>
        <v>0</v>
      </c>
      <c r="N49" s="218">
        <v>48</v>
      </c>
      <c r="O49" s="221">
        <v>51257.2</v>
      </c>
      <c r="P49" s="217">
        <v>51257.2</v>
      </c>
      <c r="Q49" s="205">
        <f t="shared" si="4"/>
        <v>0</v>
      </c>
    </row>
    <row r="50" spans="1:17" s="202" customFormat="1" ht="16.5" customHeight="1" x14ac:dyDescent="0.2">
      <c r="A50" s="210">
        <f t="shared" si="5"/>
        <v>42</v>
      </c>
      <c r="B50" s="219" t="s">
        <v>27</v>
      </c>
      <c r="C50" s="219" t="s">
        <v>36</v>
      </c>
      <c r="D50" s="219"/>
      <c r="E50" s="210" t="s">
        <v>270</v>
      </c>
      <c r="F50" s="219" t="s">
        <v>195</v>
      </c>
      <c r="G50" s="219" t="s">
        <v>63</v>
      </c>
      <c r="H50" s="218">
        <v>81</v>
      </c>
      <c r="I50" s="218">
        <v>37</v>
      </c>
      <c r="J50" s="218">
        <v>37</v>
      </c>
      <c r="K50" s="217">
        <v>55230.3</v>
      </c>
      <c r="L50" s="217">
        <v>55230.3</v>
      </c>
      <c r="M50" s="205">
        <f t="shared" si="3"/>
        <v>0</v>
      </c>
      <c r="N50" s="218">
        <v>48</v>
      </c>
      <c r="O50" s="221">
        <v>65358.12</v>
      </c>
      <c r="P50" s="217">
        <v>65358.12</v>
      </c>
      <c r="Q50" s="205">
        <f t="shared" si="4"/>
        <v>0</v>
      </c>
    </row>
    <row r="51" spans="1:17" s="202" customFormat="1" ht="16.5" customHeight="1" x14ac:dyDescent="0.2">
      <c r="A51" s="210">
        <f t="shared" si="5"/>
        <v>43</v>
      </c>
      <c r="B51" s="219" t="s">
        <v>31</v>
      </c>
      <c r="C51" s="219" t="s">
        <v>36</v>
      </c>
      <c r="D51" s="219"/>
      <c r="E51" s="220" t="s">
        <v>283</v>
      </c>
      <c r="F51" s="222" t="s">
        <v>196</v>
      </c>
      <c r="G51" s="219" t="s">
        <v>63</v>
      </c>
      <c r="H51" s="218">
        <v>37</v>
      </c>
      <c r="I51" s="218">
        <v>18</v>
      </c>
      <c r="J51" s="218">
        <v>18</v>
      </c>
      <c r="K51" s="217">
        <v>23898.3</v>
      </c>
      <c r="L51" s="217">
        <v>23898.3</v>
      </c>
      <c r="M51" s="205">
        <f t="shared" si="3"/>
        <v>0</v>
      </c>
      <c r="N51" s="218">
        <v>17</v>
      </c>
      <c r="O51" s="221">
        <v>24944.5</v>
      </c>
      <c r="P51" s="217">
        <v>24944.5</v>
      </c>
      <c r="Q51" s="205">
        <f t="shared" si="4"/>
        <v>0</v>
      </c>
    </row>
    <row r="52" spans="1:17" s="202" customFormat="1" ht="16.5" customHeight="1" x14ac:dyDescent="0.2">
      <c r="A52" s="210">
        <f t="shared" si="5"/>
        <v>44</v>
      </c>
      <c r="B52" s="219" t="s">
        <v>24</v>
      </c>
      <c r="C52" s="219" t="s">
        <v>36</v>
      </c>
      <c r="D52" s="219"/>
      <c r="E52" s="220" t="s">
        <v>280</v>
      </c>
      <c r="F52" s="219" t="s">
        <v>197</v>
      </c>
      <c r="G52" s="219" t="s">
        <v>63</v>
      </c>
      <c r="H52" s="218">
        <v>10</v>
      </c>
      <c r="I52" s="218">
        <v>2</v>
      </c>
      <c r="J52" s="218">
        <v>2</v>
      </c>
      <c r="K52" s="217">
        <v>2577.4</v>
      </c>
      <c r="L52" s="217">
        <v>2577.4</v>
      </c>
      <c r="M52" s="205">
        <f t="shared" si="3"/>
        <v>0</v>
      </c>
      <c r="N52" s="218">
        <v>5</v>
      </c>
      <c r="O52" s="221">
        <v>4933.6000000000004</v>
      </c>
      <c r="P52" s="217">
        <v>4933.6000000000004</v>
      </c>
      <c r="Q52" s="205">
        <f t="shared" si="4"/>
        <v>0</v>
      </c>
    </row>
    <row r="53" spans="1:17" s="202" customFormat="1" ht="16.5" customHeight="1" x14ac:dyDescent="0.2">
      <c r="A53" s="210">
        <f t="shared" si="5"/>
        <v>45</v>
      </c>
      <c r="B53" s="219" t="s">
        <v>32</v>
      </c>
      <c r="C53" s="219" t="s">
        <v>36</v>
      </c>
      <c r="D53" s="219"/>
      <c r="E53" s="220" t="s">
        <v>275</v>
      </c>
      <c r="F53" s="219" t="s">
        <v>198</v>
      </c>
      <c r="G53" s="219" t="s">
        <v>63</v>
      </c>
      <c r="H53" s="218">
        <v>90</v>
      </c>
      <c r="I53" s="218">
        <v>8</v>
      </c>
      <c r="J53" s="218">
        <v>8</v>
      </c>
      <c r="K53" s="217">
        <v>7752.8</v>
      </c>
      <c r="L53" s="217">
        <v>7752.8</v>
      </c>
      <c r="M53" s="205">
        <f t="shared" si="3"/>
        <v>0</v>
      </c>
      <c r="N53" s="218">
        <v>32</v>
      </c>
      <c r="O53" s="221">
        <v>31765.1</v>
      </c>
      <c r="P53" s="217">
        <v>31765.1</v>
      </c>
      <c r="Q53" s="205">
        <f t="shared" si="4"/>
        <v>0</v>
      </c>
    </row>
    <row r="54" spans="1:17" s="202" customFormat="1" ht="16.5" customHeight="1" x14ac:dyDescent="0.2">
      <c r="A54" s="210">
        <f t="shared" si="5"/>
        <v>46</v>
      </c>
      <c r="B54" s="219" t="s">
        <v>71</v>
      </c>
      <c r="C54" s="219" t="s">
        <v>36</v>
      </c>
      <c r="D54" s="219"/>
      <c r="E54" s="210" t="s">
        <v>272</v>
      </c>
      <c r="F54" s="219" t="s">
        <v>199</v>
      </c>
      <c r="G54" s="219" t="s">
        <v>63</v>
      </c>
      <c r="H54" s="218">
        <v>84</v>
      </c>
      <c r="I54" s="218">
        <v>21</v>
      </c>
      <c r="J54" s="218">
        <v>21</v>
      </c>
      <c r="K54" s="217">
        <v>34698.69</v>
      </c>
      <c r="L54" s="217">
        <v>34698.69</v>
      </c>
      <c r="M54" s="205">
        <f t="shared" si="3"/>
        <v>0</v>
      </c>
      <c r="N54" s="218">
        <v>32</v>
      </c>
      <c r="O54" s="221">
        <v>35081.599999999999</v>
      </c>
      <c r="P54" s="217">
        <v>35081.599999999999</v>
      </c>
      <c r="Q54" s="205">
        <f t="shared" si="4"/>
        <v>0</v>
      </c>
    </row>
    <row r="55" spans="1:17" s="202" customFormat="1" ht="16.5" customHeight="1" x14ac:dyDescent="0.2">
      <c r="A55" s="210">
        <f t="shared" si="5"/>
        <v>47</v>
      </c>
      <c r="B55" s="219" t="s">
        <v>184</v>
      </c>
      <c r="C55" s="219" t="s">
        <v>61</v>
      </c>
      <c r="D55" s="210" t="s">
        <v>185</v>
      </c>
      <c r="E55" s="220" t="s">
        <v>275</v>
      </c>
      <c r="F55" s="219" t="s">
        <v>200</v>
      </c>
      <c r="G55" s="219" t="s">
        <v>63</v>
      </c>
      <c r="H55" s="218">
        <v>97</v>
      </c>
      <c r="I55" s="218">
        <v>34</v>
      </c>
      <c r="J55" s="218">
        <v>34</v>
      </c>
      <c r="K55" s="217">
        <v>46862.1</v>
      </c>
      <c r="L55" s="217">
        <v>46862.1</v>
      </c>
      <c r="M55" s="205">
        <f t="shared" si="3"/>
        <v>0</v>
      </c>
      <c r="N55" s="218">
        <v>0</v>
      </c>
      <c r="O55" s="217">
        <v>0</v>
      </c>
      <c r="P55" s="217">
        <v>0</v>
      </c>
      <c r="Q55" s="205">
        <f t="shared" si="4"/>
        <v>0</v>
      </c>
    </row>
    <row r="56" spans="1:17" s="202" customFormat="1" ht="16.5" customHeight="1" x14ac:dyDescent="0.2">
      <c r="A56" s="210">
        <f t="shared" si="5"/>
        <v>48</v>
      </c>
      <c r="B56" s="219" t="s">
        <v>145</v>
      </c>
      <c r="C56" s="219" t="s">
        <v>61</v>
      </c>
      <c r="D56" s="210" t="s">
        <v>179</v>
      </c>
      <c r="E56" s="210" t="s">
        <v>270</v>
      </c>
      <c r="F56" s="219" t="s">
        <v>201</v>
      </c>
      <c r="G56" s="219" t="s">
        <v>63</v>
      </c>
      <c r="H56" s="218">
        <v>127</v>
      </c>
      <c r="I56" s="218">
        <v>65</v>
      </c>
      <c r="J56" s="218">
        <v>65</v>
      </c>
      <c r="K56" s="217">
        <v>91024.28</v>
      </c>
      <c r="L56" s="217">
        <v>91024.28</v>
      </c>
      <c r="M56" s="205">
        <f t="shared" si="3"/>
        <v>0</v>
      </c>
      <c r="N56" s="218">
        <v>0</v>
      </c>
      <c r="O56" s="217">
        <v>0</v>
      </c>
      <c r="P56" s="217">
        <v>0</v>
      </c>
      <c r="Q56" s="205">
        <f t="shared" si="4"/>
        <v>0</v>
      </c>
    </row>
    <row r="57" spans="1:17" s="202" customFormat="1" ht="16.5" customHeight="1" x14ac:dyDescent="0.2">
      <c r="A57" s="210">
        <f t="shared" si="5"/>
        <v>49</v>
      </c>
      <c r="B57" s="219" t="s">
        <v>132</v>
      </c>
      <c r="C57" s="219" t="s">
        <v>36</v>
      </c>
      <c r="D57" s="219"/>
      <c r="E57" s="210" t="s">
        <v>270</v>
      </c>
      <c r="F57" s="219" t="s">
        <v>202</v>
      </c>
      <c r="G57" s="219" t="s">
        <v>63</v>
      </c>
      <c r="H57" s="218">
        <v>40</v>
      </c>
      <c r="I57" s="218">
        <v>9</v>
      </c>
      <c r="J57" s="218">
        <v>9</v>
      </c>
      <c r="K57" s="217">
        <v>7576.6</v>
      </c>
      <c r="L57" s="217">
        <v>7576.6</v>
      </c>
      <c r="M57" s="205">
        <f t="shared" si="3"/>
        <v>0</v>
      </c>
      <c r="N57" s="218">
        <v>0</v>
      </c>
      <c r="O57" s="217">
        <v>0</v>
      </c>
      <c r="P57" s="217">
        <v>0</v>
      </c>
      <c r="Q57" s="205">
        <f t="shared" si="4"/>
        <v>0</v>
      </c>
    </row>
    <row r="58" spans="1:17" s="202" customFormat="1" ht="16.5" customHeight="1" x14ac:dyDescent="0.2">
      <c r="A58" s="210">
        <f t="shared" si="5"/>
        <v>50</v>
      </c>
      <c r="B58" s="219" t="s">
        <v>138</v>
      </c>
      <c r="C58" s="219" t="s">
        <v>36</v>
      </c>
      <c r="D58" s="219"/>
      <c r="E58" s="210" t="s">
        <v>270</v>
      </c>
      <c r="F58" s="219" t="s">
        <v>203</v>
      </c>
      <c r="G58" s="219" t="s">
        <v>63</v>
      </c>
      <c r="H58" s="218">
        <v>17</v>
      </c>
      <c r="I58" s="218">
        <v>0</v>
      </c>
      <c r="J58" s="218">
        <v>0</v>
      </c>
      <c r="K58" s="217">
        <v>0</v>
      </c>
      <c r="L58" s="217">
        <v>0</v>
      </c>
      <c r="M58" s="205">
        <f t="shared" si="3"/>
        <v>0</v>
      </c>
      <c r="N58" s="218">
        <v>0</v>
      </c>
      <c r="O58" s="217">
        <v>0</v>
      </c>
      <c r="P58" s="217">
        <v>0</v>
      </c>
      <c r="Q58" s="205">
        <f t="shared" si="4"/>
        <v>0</v>
      </c>
    </row>
    <row r="59" spans="1:17" s="202" customFormat="1" ht="16.5" customHeight="1" x14ac:dyDescent="0.2">
      <c r="A59" s="210">
        <f t="shared" si="5"/>
        <v>51</v>
      </c>
      <c r="B59" s="219" t="s">
        <v>140</v>
      </c>
      <c r="C59" s="219" t="s">
        <v>36</v>
      </c>
      <c r="D59" s="219"/>
      <c r="E59" s="210" t="s">
        <v>272</v>
      </c>
      <c r="F59" s="219" t="s">
        <v>204</v>
      </c>
      <c r="G59" s="219" t="s">
        <v>63</v>
      </c>
      <c r="H59" s="218">
        <v>9</v>
      </c>
      <c r="I59" s="218">
        <v>1</v>
      </c>
      <c r="J59" s="218">
        <v>1</v>
      </c>
      <c r="K59" s="217">
        <v>1841</v>
      </c>
      <c r="L59" s="217">
        <v>1841</v>
      </c>
      <c r="M59" s="205">
        <f t="shared" si="3"/>
        <v>0</v>
      </c>
      <c r="N59" s="218">
        <v>0</v>
      </c>
      <c r="O59" s="217">
        <v>0</v>
      </c>
      <c r="P59" s="217">
        <v>0</v>
      </c>
      <c r="Q59" s="205">
        <f t="shared" si="4"/>
        <v>0</v>
      </c>
    </row>
    <row r="60" spans="1:17" s="202" customFormat="1" ht="16.5" customHeight="1" x14ac:dyDescent="0.2">
      <c r="A60" s="210">
        <f t="shared" si="5"/>
        <v>52</v>
      </c>
      <c r="B60" s="219" t="s">
        <v>236</v>
      </c>
      <c r="C60" s="219" t="s">
        <v>35</v>
      </c>
      <c r="D60" s="219" t="s">
        <v>149</v>
      </c>
      <c r="E60" s="219" t="s">
        <v>150</v>
      </c>
      <c r="F60" s="219" t="s">
        <v>253</v>
      </c>
      <c r="G60" s="219" t="s">
        <v>63</v>
      </c>
      <c r="H60" s="218">
        <v>1</v>
      </c>
      <c r="I60" s="218">
        <v>0</v>
      </c>
      <c r="J60" s="218">
        <v>0</v>
      </c>
      <c r="K60" s="217">
        <v>0</v>
      </c>
      <c r="L60" s="217">
        <v>0</v>
      </c>
      <c r="M60" s="205">
        <f t="shared" si="3"/>
        <v>0</v>
      </c>
      <c r="N60" s="218">
        <v>0</v>
      </c>
      <c r="O60" s="217">
        <v>0</v>
      </c>
      <c r="P60" s="217">
        <v>0</v>
      </c>
      <c r="Q60" s="205">
        <f t="shared" si="4"/>
        <v>0</v>
      </c>
    </row>
    <row r="61" spans="1:17" s="202" customFormat="1" ht="16.5" customHeight="1" x14ac:dyDescent="0.2">
      <c r="A61" s="210">
        <f t="shared" si="5"/>
        <v>53</v>
      </c>
      <c r="B61" s="219" t="s">
        <v>181</v>
      </c>
      <c r="C61" s="219" t="s">
        <v>36</v>
      </c>
      <c r="D61" s="219"/>
      <c r="E61" s="210" t="s">
        <v>270</v>
      </c>
      <c r="F61" s="219" t="s">
        <v>205</v>
      </c>
      <c r="G61" s="219" t="s">
        <v>63</v>
      </c>
      <c r="H61" s="218">
        <v>11</v>
      </c>
      <c r="I61" s="218">
        <v>0</v>
      </c>
      <c r="J61" s="218">
        <v>0</v>
      </c>
      <c r="K61" s="217">
        <v>0</v>
      </c>
      <c r="L61" s="217">
        <v>0</v>
      </c>
      <c r="M61" s="205">
        <f t="shared" si="3"/>
        <v>0</v>
      </c>
      <c r="N61" s="218">
        <v>0</v>
      </c>
      <c r="O61" s="217">
        <v>0</v>
      </c>
      <c r="P61" s="217">
        <v>0</v>
      </c>
      <c r="Q61" s="205">
        <f t="shared" si="4"/>
        <v>0</v>
      </c>
    </row>
    <row r="62" spans="1:17" s="202" customFormat="1" ht="16.5" customHeight="1" x14ac:dyDescent="0.2">
      <c r="A62" s="210">
        <f t="shared" si="5"/>
        <v>54</v>
      </c>
      <c r="B62" s="219" t="s">
        <v>81</v>
      </c>
      <c r="C62" s="219" t="s">
        <v>36</v>
      </c>
      <c r="D62" s="219"/>
      <c r="E62" s="210" t="s">
        <v>270</v>
      </c>
      <c r="F62" s="219" t="s">
        <v>206</v>
      </c>
      <c r="G62" s="219" t="s">
        <v>63</v>
      </c>
      <c r="H62" s="218">
        <v>29</v>
      </c>
      <c r="I62" s="218">
        <v>0</v>
      </c>
      <c r="J62" s="218">
        <v>0</v>
      </c>
      <c r="K62" s="217">
        <v>0</v>
      </c>
      <c r="L62" s="217">
        <v>0</v>
      </c>
      <c r="M62" s="205">
        <f t="shared" si="3"/>
        <v>0</v>
      </c>
      <c r="N62" s="218">
        <v>0</v>
      </c>
      <c r="O62" s="217">
        <v>0</v>
      </c>
      <c r="P62" s="217">
        <v>0</v>
      </c>
      <c r="Q62" s="205">
        <f t="shared" si="4"/>
        <v>0</v>
      </c>
    </row>
    <row r="63" spans="1:17" s="202" customFormat="1" ht="16.5" customHeight="1" x14ac:dyDescent="0.2">
      <c r="A63" s="210">
        <f t="shared" si="5"/>
        <v>55</v>
      </c>
      <c r="B63" s="219" t="s">
        <v>138</v>
      </c>
      <c r="C63" s="219" t="s">
        <v>61</v>
      </c>
      <c r="D63" s="210" t="s">
        <v>191</v>
      </c>
      <c r="E63" s="210" t="s">
        <v>270</v>
      </c>
      <c r="F63" s="219" t="s">
        <v>255</v>
      </c>
      <c r="G63" s="219" t="s">
        <v>63</v>
      </c>
      <c r="H63" s="218">
        <v>18</v>
      </c>
      <c r="I63" s="218">
        <v>14</v>
      </c>
      <c r="J63" s="218">
        <v>14</v>
      </c>
      <c r="K63" s="217">
        <v>14606.4</v>
      </c>
      <c r="L63" s="217">
        <v>14606.4</v>
      </c>
      <c r="M63" s="205">
        <f t="shared" si="3"/>
        <v>0</v>
      </c>
      <c r="N63" s="218">
        <v>0</v>
      </c>
      <c r="O63" s="217">
        <v>0</v>
      </c>
      <c r="P63" s="217">
        <v>0</v>
      </c>
      <c r="Q63" s="205">
        <f t="shared" si="4"/>
        <v>0</v>
      </c>
    </row>
    <row r="64" spans="1:17" s="202" customFormat="1" ht="16.5" customHeight="1" x14ac:dyDescent="0.2">
      <c r="A64" s="210">
        <f t="shared" si="5"/>
        <v>56</v>
      </c>
      <c r="B64" s="219" t="s">
        <v>132</v>
      </c>
      <c r="C64" s="219" t="s">
        <v>61</v>
      </c>
      <c r="D64" s="210" t="s">
        <v>238</v>
      </c>
      <c r="E64" s="210" t="s">
        <v>270</v>
      </c>
      <c r="F64" s="219" t="s">
        <v>257</v>
      </c>
      <c r="G64" s="219" t="s">
        <v>63</v>
      </c>
      <c r="H64" s="218">
        <v>34</v>
      </c>
      <c r="I64" s="218">
        <v>35</v>
      </c>
      <c r="J64" s="218">
        <v>35</v>
      </c>
      <c r="K64" s="217">
        <v>49816.2</v>
      </c>
      <c r="L64" s="217">
        <v>49816.2</v>
      </c>
      <c r="M64" s="205">
        <f t="shared" si="3"/>
        <v>0</v>
      </c>
      <c r="N64" s="218">
        <v>0</v>
      </c>
      <c r="O64" s="217">
        <v>0</v>
      </c>
      <c r="P64" s="217">
        <v>0</v>
      </c>
      <c r="Q64" s="205">
        <f t="shared" si="4"/>
        <v>0</v>
      </c>
    </row>
    <row r="65" spans="1:17" s="202" customFormat="1" ht="16.5" customHeight="1" x14ac:dyDescent="0.2">
      <c r="A65" s="210">
        <f t="shared" si="5"/>
        <v>57</v>
      </c>
      <c r="B65" s="215" t="s">
        <v>58</v>
      </c>
      <c r="C65" s="216" t="s">
        <v>36</v>
      </c>
      <c r="D65" s="216"/>
      <c r="E65" s="210" t="s">
        <v>274</v>
      </c>
      <c r="F65" s="215" t="s">
        <v>291</v>
      </c>
      <c r="G65" s="215" t="s">
        <v>292</v>
      </c>
      <c r="H65" s="214">
        <v>57</v>
      </c>
      <c r="I65" s="214">
        <v>32</v>
      </c>
      <c r="J65" s="214">
        <v>32</v>
      </c>
      <c r="K65" s="212">
        <v>82826.399999999994</v>
      </c>
      <c r="L65" s="212">
        <v>82826.399999999994</v>
      </c>
      <c r="M65" s="205">
        <f t="shared" si="3"/>
        <v>0</v>
      </c>
      <c r="N65" s="213">
        <v>34</v>
      </c>
      <c r="O65" s="212">
        <v>57094.3</v>
      </c>
      <c r="P65" s="212">
        <v>57094.3</v>
      </c>
      <c r="Q65" s="205">
        <f t="shared" si="4"/>
        <v>0</v>
      </c>
    </row>
    <row r="66" spans="1:17" s="202" customFormat="1" ht="16.5" customHeight="1" x14ac:dyDescent="0.2">
      <c r="A66" s="210">
        <f t="shared" si="5"/>
        <v>58</v>
      </c>
      <c r="B66" s="216" t="s">
        <v>28</v>
      </c>
      <c r="C66" s="216" t="s">
        <v>36</v>
      </c>
      <c r="D66" s="216"/>
      <c r="E66" s="210" t="s">
        <v>268</v>
      </c>
      <c r="F66" s="215" t="s">
        <v>293</v>
      </c>
      <c r="G66" s="215" t="s">
        <v>292</v>
      </c>
      <c r="H66" s="214">
        <v>37</v>
      </c>
      <c r="I66" s="214">
        <v>9</v>
      </c>
      <c r="J66" s="214">
        <v>9</v>
      </c>
      <c r="K66" s="212">
        <v>14593.7</v>
      </c>
      <c r="L66" s="212">
        <v>14593.7</v>
      </c>
      <c r="M66" s="205">
        <f t="shared" si="3"/>
        <v>0</v>
      </c>
      <c r="N66" s="213">
        <v>0</v>
      </c>
      <c r="O66" s="212">
        <v>0</v>
      </c>
      <c r="P66" s="212">
        <v>0</v>
      </c>
      <c r="Q66" s="205">
        <f t="shared" si="4"/>
        <v>0</v>
      </c>
    </row>
    <row r="67" spans="1:17" s="202" customFormat="1" ht="16.5" customHeight="1" x14ac:dyDescent="0.2">
      <c r="A67" s="210">
        <f t="shared" si="5"/>
        <v>59</v>
      </c>
      <c r="B67" s="215" t="s">
        <v>18</v>
      </c>
      <c r="C67" s="216" t="s">
        <v>61</v>
      </c>
      <c r="D67" s="215" t="s">
        <v>151</v>
      </c>
      <c r="E67" s="210" t="s">
        <v>268</v>
      </c>
      <c r="F67" s="215" t="s">
        <v>294</v>
      </c>
      <c r="G67" s="215" t="s">
        <v>292</v>
      </c>
      <c r="H67" s="214">
        <v>116</v>
      </c>
      <c r="I67" s="214">
        <v>52</v>
      </c>
      <c r="J67" s="214">
        <v>52</v>
      </c>
      <c r="K67" s="212">
        <v>48245.84</v>
      </c>
      <c r="L67" s="212">
        <v>48245.84</v>
      </c>
      <c r="M67" s="205">
        <f t="shared" si="3"/>
        <v>0</v>
      </c>
      <c r="N67" s="213">
        <v>26</v>
      </c>
      <c r="O67" s="212">
        <v>23186.19</v>
      </c>
      <c r="P67" s="212">
        <v>23186.19</v>
      </c>
      <c r="Q67" s="205">
        <f t="shared" si="4"/>
        <v>0</v>
      </c>
    </row>
    <row r="68" spans="1:17" s="202" customFormat="1" ht="16.5" customHeight="1" x14ac:dyDescent="0.2">
      <c r="A68" s="210">
        <f t="shared" si="5"/>
        <v>60</v>
      </c>
      <c r="B68" s="216" t="s">
        <v>25</v>
      </c>
      <c r="C68" s="216" t="s">
        <v>36</v>
      </c>
      <c r="D68" s="216"/>
      <c r="E68" s="215" t="s">
        <v>281</v>
      </c>
      <c r="F68" s="215" t="s">
        <v>295</v>
      </c>
      <c r="G68" s="215" t="s">
        <v>292</v>
      </c>
      <c r="H68" s="214">
        <v>38</v>
      </c>
      <c r="I68" s="214">
        <v>9</v>
      </c>
      <c r="J68" s="214">
        <v>9</v>
      </c>
      <c r="K68" s="212">
        <v>7640.65</v>
      </c>
      <c r="L68" s="212">
        <v>7640.65</v>
      </c>
      <c r="M68" s="205">
        <f t="shared" si="3"/>
        <v>0</v>
      </c>
      <c r="N68" s="213">
        <v>6</v>
      </c>
      <c r="O68" s="212">
        <v>3700.2</v>
      </c>
      <c r="P68" s="212">
        <v>3700.2</v>
      </c>
      <c r="Q68" s="205">
        <f t="shared" si="4"/>
        <v>0</v>
      </c>
    </row>
    <row r="69" spans="1:17" s="202" customFormat="1" ht="16.5" customHeight="1" x14ac:dyDescent="0.2">
      <c r="A69" s="210">
        <f t="shared" si="5"/>
        <v>61</v>
      </c>
      <c r="B69" s="216" t="s">
        <v>71</v>
      </c>
      <c r="C69" s="216" t="s">
        <v>36</v>
      </c>
      <c r="D69" s="216"/>
      <c r="E69" s="215" t="s">
        <v>301</v>
      </c>
      <c r="F69" s="215" t="s">
        <v>297</v>
      </c>
      <c r="G69" s="215" t="s">
        <v>292</v>
      </c>
      <c r="H69" s="214">
        <v>78</v>
      </c>
      <c r="I69" s="214">
        <v>56</v>
      </c>
      <c r="J69" s="214">
        <v>56</v>
      </c>
      <c r="K69" s="212">
        <v>41634.400000000001</v>
      </c>
      <c r="L69" s="212">
        <v>41634.400000000001</v>
      </c>
      <c r="M69" s="205">
        <f t="shared" si="3"/>
        <v>0</v>
      </c>
      <c r="N69" s="213">
        <v>27</v>
      </c>
      <c r="O69" s="212">
        <v>28270.15</v>
      </c>
      <c r="P69" s="212">
        <v>28270.15</v>
      </c>
      <c r="Q69" s="205">
        <f t="shared" si="4"/>
        <v>0</v>
      </c>
    </row>
    <row r="70" spans="1:17" ht="16.5" customHeight="1" x14ac:dyDescent="0.2">
      <c r="A70" s="210">
        <f t="shared" si="5"/>
        <v>62</v>
      </c>
      <c r="B70" s="211" t="s">
        <v>30</v>
      </c>
      <c r="C70" s="211" t="s">
        <v>36</v>
      </c>
      <c r="D70" s="211"/>
      <c r="E70" s="209" t="s">
        <v>282</v>
      </c>
      <c r="F70" s="209" t="s">
        <v>298</v>
      </c>
      <c r="G70" s="209" t="s">
        <v>292</v>
      </c>
      <c r="H70" s="208">
        <v>37</v>
      </c>
      <c r="I70" s="208">
        <v>0</v>
      </c>
      <c r="J70" s="208">
        <v>0</v>
      </c>
      <c r="K70" s="206">
        <v>0</v>
      </c>
      <c r="L70" s="206">
        <v>0</v>
      </c>
      <c r="M70" s="205">
        <f t="shared" si="3"/>
        <v>0</v>
      </c>
      <c r="N70" s="207">
        <v>0</v>
      </c>
      <c r="O70" s="206">
        <v>0</v>
      </c>
      <c r="P70" s="206">
        <v>0</v>
      </c>
      <c r="Q70" s="205">
        <f t="shared" si="4"/>
        <v>0</v>
      </c>
    </row>
    <row r="71" spans="1:17" ht="16.5" customHeight="1" x14ac:dyDescent="0.2">
      <c r="A71" s="210">
        <f t="shared" si="5"/>
        <v>63</v>
      </c>
      <c r="B71" s="211" t="s">
        <v>26</v>
      </c>
      <c r="C71" s="211" t="s">
        <v>36</v>
      </c>
      <c r="D71" s="211"/>
      <c r="E71" s="209" t="s">
        <v>282</v>
      </c>
      <c r="F71" s="209" t="s">
        <v>299</v>
      </c>
      <c r="G71" s="209" t="s">
        <v>292</v>
      </c>
      <c r="H71" s="208">
        <v>60</v>
      </c>
      <c r="I71" s="208">
        <v>31</v>
      </c>
      <c r="J71" s="208">
        <v>31</v>
      </c>
      <c r="K71" s="206">
        <v>53436.58</v>
      </c>
      <c r="L71" s="206">
        <v>53436.58</v>
      </c>
      <c r="M71" s="205">
        <f t="shared" si="3"/>
        <v>0</v>
      </c>
      <c r="N71" s="207">
        <v>13</v>
      </c>
      <c r="O71" s="206">
        <v>28218.55</v>
      </c>
      <c r="P71" s="206">
        <v>28218.55</v>
      </c>
      <c r="Q71" s="205">
        <f t="shared" si="4"/>
        <v>0</v>
      </c>
    </row>
    <row r="72" spans="1:17" ht="16.5" customHeight="1" x14ac:dyDescent="0.2">
      <c r="A72" s="210">
        <f t="shared" si="5"/>
        <v>64</v>
      </c>
      <c r="B72" s="209" t="s">
        <v>145</v>
      </c>
      <c r="C72" s="211" t="s">
        <v>61</v>
      </c>
      <c r="D72" s="210" t="s">
        <v>179</v>
      </c>
      <c r="E72" s="210" t="s">
        <v>270</v>
      </c>
      <c r="F72" s="209" t="s">
        <v>300</v>
      </c>
      <c r="G72" s="209" t="s">
        <v>292</v>
      </c>
      <c r="H72" s="208">
        <v>5</v>
      </c>
      <c r="I72" s="208">
        <v>3</v>
      </c>
      <c r="J72" s="208">
        <v>3</v>
      </c>
      <c r="K72" s="206">
        <v>5286</v>
      </c>
      <c r="L72" s="206">
        <v>5286</v>
      </c>
      <c r="M72" s="205">
        <f t="shared" si="3"/>
        <v>0</v>
      </c>
      <c r="N72" s="207">
        <v>0</v>
      </c>
      <c r="O72" s="206">
        <v>0</v>
      </c>
      <c r="P72" s="206">
        <v>0</v>
      </c>
      <c r="Q72" s="205">
        <f t="shared" si="4"/>
        <v>0</v>
      </c>
    </row>
    <row r="74" spans="1:17" hidden="1" x14ac:dyDescent="0.2"/>
  </sheetData>
  <autoFilter ref="A8:Q73"/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opLeftCell="A46" workbookViewId="0">
      <selection activeCell="B50" sqref="B50"/>
    </sheetView>
  </sheetViews>
  <sheetFormatPr defaultRowHeight="12.75" x14ac:dyDescent="0.2"/>
  <cols>
    <col min="1" max="1" width="4.42578125" style="203" customWidth="1"/>
    <col min="2" max="2" width="41" style="169" customWidth="1"/>
    <col min="3" max="3" width="11" style="169" customWidth="1"/>
    <col min="4" max="4" width="28.7109375" style="169" customWidth="1"/>
    <col min="5" max="5" width="34.28515625" style="169" customWidth="1"/>
    <col min="6" max="6" width="22.28515625" style="169" customWidth="1"/>
    <col min="7" max="7" width="34.7109375" style="169" customWidth="1"/>
    <col min="8" max="10" width="9.140625" style="169"/>
    <col min="11" max="12" width="10.5703125" style="169" customWidth="1"/>
    <col min="13" max="13" width="9.5703125" style="169" customWidth="1"/>
    <col min="14" max="14" width="9.28515625" style="169" customWidth="1"/>
    <col min="15" max="16" width="11.28515625" style="169" customWidth="1"/>
    <col min="17" max="17" width="9.5703125" style="169" customWidth="1"/>
    <col min="18" max="256" width="9.140625" style="169"/>
    <col min="257" max="257" width="4.42578125" style="169" customWidth="1"/>
    <col min="258" max="258" width="41" style="169" customWidth="1"/>
    <col min="259" max="259" width="14" style="169" customWidth="1"/>
    <col min="260" max="260" width="28.7109375" style="169" customWidth="1"/>
    <col min="261" max="261" width="34.28515625" style="169" customWidth="1"/>
    <col min="262" max="262" width="22.28515625" style="169" customWidth="1"/>
    <col min="263" max="263" width="34.7109375" style="169" customWidth="1"/>
    <col min="264" max="266" width="9.140625" style="169"/>
    <col min="267" max="268" width="10.5703125" style="169" customWidth="1"/>
    <col min="269" max="269" width="9.5703125" style="169" customWidth="1"/>
    <col min="270" max="270" width="9.28515625" style="169" customWidth="1"/>
    <col min="271" max="272" width="11.28515625" style="169" customWidth="1"/>
    <col min="273" max="273" width="9.5703125" style="169" customWidth="1"/>
    <col min="274" max="512" width="9.140625" style="169"/>
    <col min="513" max="513" width="4.42578125" style="169" customWidth="1"/>
    <col min="514" max="514" width="41" style="169" customWidth="1"/>
    <col min="515" max="515" width="14" style="169" customWidth="1"/>
    <col min="516" max="516" width="28.7109375" style="169" customWidth="1"/>
    <col min="517" max="517" width="34.28515625" style="169" customWidth="1"/>
    <col min="518" max="518" width="22.28515625" style="169" customWidth="1"/>
    <col min="519" max="519" width="34.7109375" style="169" customWidth="1"/>
    <col min="520" max="522" width="9.140625" style="169"/>
    <col min="523" max="524" width="10.5703125" style="169" customWidth="1"/>
    <col min="525" max="525" width="9.5703125" style="169" customWidth="1"/>
    <col min="526" max="526" width="9.28515625" style="169" customWidth="1"/>
    <col min="527" max="528" width="11.28515625" style="169" customWidth="1"/>
    <col min="529" max="529" width="9.5703125" style="169" customWidth="1"/>
    <col min="530" max="768" width="9.140625" style="169"/>
    <col min="769" max="769" width="4.42578125" style="169" customWidth="1"/>
    <col min="770" max="770" width="41" style="169" customWidth="1"/>
    <col min="771" max="771" width="14" style="169" customWidth="1"/>
    <col min="772" max="772" width="28.7109375" style="169" customWidth="1"/>
    <col min="773" max="773" width="34.28515625" style="169" customWidth="1"/>
    <col min="774" max="774" width="22.28515625" style="169" customWidth="1"/>
    <col min="775" max="775" width="34.7109375" style="169" customWidth="1"/>
    <col min="776" max="778" width="9.140625" style="169"/>
    <col min="779" max="780" width="10.5703125" style="169" customWidth="1"/>
    <col min="781" max="781" width="9.5703125" style="169" customWidth="1"/>
    <col min="782" max="782" width="9.28515625" style="169" customWidth="1"/>
    <col min="783" max="784" width="11.28515625" style="169" customWidth="1"/>
    <col min="785" max="785" width="9.5703125" style="169" customWidth="1"/>
    <col min="786" max="1024" width="9.140625" style="169"/>
    <col min="1025" max="1025" width="4.42578125" style="169" customWidth="1"/>
    <col min="1026" max="1026" width="41" style="169" customWidth="1"/>
    <col min="1027" max="1027" width="14" style="169" customWidth="1"/>
    <col min="1028" max="1028" width="28.7109375" style="169" customWidth="1"/>
    <col min="1029" max="1029" width="34.28515625" style="169" customWidth="1"/>
    <col min="1030" max="1030" width="22.28515625" style="169" customWidth="1"/>
    <col min="1031" max="1031" width="34.7109375" style="169" customWidth="1"/>
    <col min="1032" max="1034" width="9.140625" style="169"/>
    <col min="1035" max="1036" width="10.5703125" style="169" customWidth="1"/>
    <col min="1037" max="1037" width="9.5703125" style="169" customWidth="1"/>
    <col min="1038" max="1038" width="9.28515625" style="169" customWidth="1"/>
    <col min="1039" max="1040" width="11.28515625" style="169" customWidth="1"/>
    <col min="1041" max="1041" width="9.5703125" style="169" customWidth="1"/>
    <col min="1042" max="1280" width="9.140625" style="169"/>
    <col min="1281" max="1281" width="4.42578125" style="169" customWidth="1"/>
    <col min="1282" max="1282" width="41" style="169" customWidth="1"/>
    <col min="1283" max="1283" width="14" style="169" customWidth="1"/>
    <col min="1284" max="1284" width="28.7109375" style="169" customWidth="1"/>
    <col min="1285" max="1285" width="34.28515625" style="169" customWidth="1"/>
    <col min="1286" max="1286" width="22.28515625" style="169" customWidth="1"/>
    <col min="1287" max="1287" width="34.7109375" style="169" customWidth="1"/>
    <col min="1288" max="1290" width="9.140625" style="169"/>
    <col min="1291" max="1292" width="10.5703125" style="169" customWidth="1"/>
    <col min="1293" max="1293" width="9.5703125" style="169" customWidth="1"/>
    <col min="1294" max="1294" width="9.28515625" style="169" customWidth="1"/>
    <col min="1295" max="1296" width="11.28515625" style="169" customWidth="1"/>
    <col min="1297" max="1297" width="9.5703125" style="169" customWidth="1"/>
    <col min="1298" max="1536" width="9.140625" style="169"/>
    <col min="1537" max="1537" width="4.42578125" style="169" customWidth="1"/>
    <col min="1538" max="1538" width="41" style="169" customWidth="1"/>
    <col min="1539" max="1539" width="14" style="169" customWidth="1"/>
    <col min="1540" max="1540" width="28.7109375" style="169" customWidth="1"/>
    <col min="1541" max="1541" width="34.28515625" style="169" customWidth="1"/>
    <col min="1542" max="1542" width="22.28515625" style="169" customWidth="1"/>
    <col min="1543" max="1543" width="34.7109375" style="169" customWidth="1"/>
    <col min="1544" max="1546" width="9.140625" style="169"/>
    <col min="1547" max="1548" width="10.5703125" style="169" customWidth="1"/>
    <col min="1549" max="1549" width="9.5703125" style="169" customWidth="1"/>
    <col min="1550" max="1550" width="9.28515625" style="169" customWidth="1"/>
    <col min="1551" max="1552" width="11.28515625" style="169" customWidth="1"/>
    <col min="1553" max="1553" width="9.5703125" style="169" customWidth="1"/>
    <col min="1554" max="1792" width="9.140625" style="169"/>
    <col min="1793" max="1793" width="4.42578125" style="169" customWidth="1"/>
    <col min="1794" max="1794" width="41" style="169" customWidth="1"/>
    <col min="1795" max="1795" width="14" style="169" customWidth="1"/>
    <col min="1796" max="1796" width="28.7109375" style="169" customWidth="1"/>
    <col min="1797" max="1797" width="34.28515625" style="169" customWidth="1"/>
    <col min="1798" max="1798" width="22.28515625" style="169" customWidth="1"/>
    <col min="1799" max="1799" width="34.7109375" style="169" customWidth="1"/>
    <col min="1800" max="1802" width="9.140625" style="169"/>
    <col min="1803" max="1804" width="10.5703125" style="169" customWidth="1"/>
    <col min="1805" max="1805" width="9.5703125" style="169" customWidth="1"/>
    <col min="1806" max="1806" width="9.28515625" style="169" customWidth="1"/>
    <col min="1807" max="1808" width="11.28515625" style="169" customWidth="1"/>
    <col min="1809" max="1809" width="9.5703125" style="169" customWidth="1"/>
    <col min="1810" max="2048" width="9.140625" style="169"/>
    <col min="2049" max="2049" width="4.42578125" style="169" customWidth="1"/>
    <col min="2050" max="2050" width="41" style="169" customWidth="1"/>
    <col min="2051" max="2051" width="14" style="169" customWidth="1"/>
    <col min="2052" max="2052" width="28.7109375" style="169" customWidth="1"/>
    <col min="2053" max="2053" width="34.28515625" style="169" customWidth="1"/>
    <col min="2054" max="2054" width="22.28515625" style="169" customWidth="1"/>
    <col min="2055" max="2055" width="34.7109375" style="169" customWidth="1"/>
    <col min="2056" max="2058" width="9.140625" style="169"/>
    <col min="2059" max="2060" width="10.5703125" style="169" customWidth="1"/>
    <col min="2061" max="2061" width="9.5703125" style="169" customWidth="1"/>
    <col min="2062" max="2062" width="9.28515625" style="169" customWidth="1"/>
    <col min="2063" max="2064" width="11.28515625" style="169" customWidth="1"/>
    <col min="2065" max="2065" width="9.5703125" style="169" customWidth="1"/>
    <col min="2066" max="2304" width="9.140625" style="169"/>
    <col min="2305" max="2305" width="4.42578125" style="169" customWidth="1"/>
    <col min="2306" max="2306" width="41" style="169" customWidth="1"/>
    <col min="2307" max="2307" width="14" style="169" customWidth="1"/>
    <col min="2308" max="2308" width="28.7109375" style="169" customWidth="1"/>
    <col min="2309" max="2309" width="34.28515625" style="169" customWidth="1"/>
    <col min="2310" max="2310" width="22.28515625" style="169" customWidth="1"/>
    <col min="2311" max="2311" width="34.7109375" style="169" customWidth="1"/>
    <col min="2312" max="2314" width="9.140625" style="169"/>
    <col min="2315" max="2316" width="10.5703125" style="169" customWidth="1"/>
    <col min="2317" max="2317" width="9.5703125" style="169" customWidth="1"/>
    <col min="2318" max="2318" width="9.28515625" style="169" customWidth="1"/>
    <col min="2319" max="2320" width="11.28515625" style="169" customWidth="1"/>
    <col min="2321" max="2321" width="9.5703125" style="169" customWidth="1"/>
    <col min="2322" max="2560" width="9.140625" style="169"/>
    <col min="2561" max="2561" width="4.42578125" style="169" customWidth="1"/>
    <col min="2562" max="2562" width="41" style="169" customWidth="1"/>
    <col min="2563" max="2563" width="14" style="169" customWidth="1"/>
    <col min="2564" max="2564" width="28.7109375" style="169" customWidth="1"/>
    <col min="2565" max="2565" width="34.28515625" style="169" customWidth="1"/>
    <col min="2566" max="2566" width="22.28515625" style="169" customWidth="1"/>
    <col min="2567" max="2567" width="34.7109375" style="169" customWidth="1"/>
    <col min="2568" max="2570" width="9.140625" style="169"/>
    <col min="2571" max="2572" width="10.5703125" style="169" customWidth="1"/>
    <col min="2573" max="2573" width="9.5703125" style="169" customWidth="1"/>
    <col min="2574" max="2574" width="9.28515625" style="169" customWidth="1"/>
    <col min="2575" max="2576" width="11.28515625" style="169" customWidth="1"/>
    <col min="2577" max="2577" width="9.5703125" style="169" customWidth="1"/>
    <col min="2578" max="2816" width="9.140625" style="169"/>
    <col min="2817" max="2817" width="4.42578125" style="169" customWidth="1"/>
    <col min="2818" max="2818" width="41" style="169" customWidth="1"/>
    <col min="2819" max="2819" width="14" style="169" customWidth="1"/>
    <col min="2820" max="2820" width="28.7109375" style="169" customWidth="1"/>
    <col min="2821" max="2821" width="34.28515625" style="169" customWidth="1"/>
    <col min="2822" max="2822" width="22.28515625" style="169" customWidth="1"/>
    <col min="2823" max="2823" width="34.7109375" style="169" customWidth="1"/>
    <col min="2824" max="2826" width="9.140625" style="169"/>
    <col min="2827" max="2828" width="10.5703125" style="169" customWidth="1"/>
    <col min="2829" max="2829" width="9.5703125" style="169" customWidth="1"/>
    <col min="2830" max="2830" width="9.28515625" style="169" customWidth="1"/>
    <col min="2831" max="2832" width="11.28515625" style="169" customWidth="1"/>
    <col min="2833" max="2833" width="9.5703125" style="169" customWidth="1"/>
    <col min="2834" max="3072" width="9.140625" style="169"/>
    <col min="3073" max="3073" width="4.42578125" style="169" customWidth="1"/>
    <col min="3074" max="3074" width="41" style="169" customWidth="1"/>
    <col min="3075" max="3075" width="14" style="169" customWidth="1"/>
    <col min="3076" max="3076" width="28.7109375" style="169" customWidth="1"/>
    <col min="3077" max="3077" width="34.28515625" style="169" customWidth="1"/>
    <col min="3078" max="3078" width="22.28515625" style="169" customWidth="1"/>
    <col min="3079" max="3079" width="34.7109375" style="169" customWidth="1"/>
    <col min="3080" max="3082" width="9.140625" style="169"/>
    <col min="3083" max="3084" width="10.5703125" style="169" customWidth="1"/>
    <col min="3085" max="3085" width="9.5703125" style="169" customWidth="1"/>
    <col min="3086" max="3086" width="9.28515625" style="169" customWidth="1"/>
    <col min="3087" max="3088" width="11.28515625" style="169" customWidth="1"/>
    <col min="3089" max="3089" width="9.5703125" style="169" customWidth="1"/>
    <col min="3090" max="3328" width="9.140625" style="169"/>
    <col min="3329" max="3329" width="4.42578125" style="169" customWidth="1"/>
    <col min="3330" max="3330" width="41" style="169" customWidth="1"/>
    <col min="3331" max="3331" width="14" style="169" customWidth="1"/>
    <col min="3332" max="3332" width="28.7109375" style="169" customWidth="1"/>
    <col min="3333" max="3333" width="34.28515625" style="169" customWidth="1"/>
    <col min="3334" max="3334" width="22.28515625" style="169" customWidth="1"/>
    <col min="3335" max="3335" width="34.7109375" style="169" customWidth="1"/>
    <col min="3336" max="3338" width="9.140625" style="169"/>
    <col min="3339" max="3340" width="10.5703125" style="169" customWidth="1"/>
    <col min="3341" max="3341" width="9.5703125" style="169" customWidth="1"/>
    <col min="3342" max="3342" width="9.28515625" style="169" customWidth="1"/>
    <col min="3343" max="3344" width="11.28515625" style="169" customWidth="1"/>
    <col min="3345" max="3345" width="9.5703125" style="169" customWidth="1"/>
    <col min="3346" max="3584" width="9.140625" style="169"/>
    <col min="3585" max="3585" width="4.42578125" style="169" customWidth="1"/>
    <col min="3586" max="3586" width="41" style="169" customWidth="1"/>
    <col min="3587" max="3587" width="14" style="169" customWidth="1"/>
    <col min="3588" max="3588" width="28.7109375" style="169" customWidth="1"/>
    <col min="3589" max="3589" width="34.28515625" style="169" customWidth="1"/>
    <col min="3590" max="3590" width="22.28515625" style="169" customWidth="1"/>
    <col min="3591" max="3591" width="34.7109375" style="169" customWidth="1"/>
    <col min="3592" max="3594" width="9.140625" style="169"/>
    <col min="3595" max="3596" width="10.5703125" style="169" customWidth="1"/>
    <col min="3597" max="3597" width="9.5703125" style="169" customWidth="1"/>
    <col min="3598" max="3598" width="9.28515625" style="169" customWidth="1"/>
    <col min="3599" max="3600" width="11.28515625" style="169" customWidth="1"/>
    <col min="3601" max="3601" width="9.5703125" style="169" customWidth="1"/>
    <col min="3602" max="3840" width="9.140625" style="169"/>
    <col min="3841" max="3841" width="4.42578125" style="169" customWidth="1"/>
    <col min="3842" max="3842" width="41" style="169" customWidth="1"/>
    <col min="3843" max="3843" width="14" style="169" customWidth="1"/>
    <col min="3844" max="3844" width="28.7109375" style="169" customWidth="1"/>
    <col min="3845" max="3845" width="34.28515625" style="169" customWidth="1"/>
    <col min="3846" max="3846" width="22.28515625" style="169" customWidth="1"/>
    <col min="3847" max="3847" width="34.7109375" style="169" customWidth="1"/>
    <col min="3848" max="3850" width="9.140625" style="169"/>
    <col min="3851" max="3852" width="10.5703125" style="169" customWidth="1"/>
    <col min="3853" max="3853" width="9.5703125" style="169" customWidth="1"/>
    <col min="3854" max="3854" width="9.28515625" style="169" customWidth="1"/>
    <col min="3855" max="3856" width="11.28515625" style="169" customWidth="1"/>
    <col min="3857" max="3857" width="9.5703125" style="169" customWidth="1"/>
    <col min="3858" max="4096" width="9.140625" style="169"/>
    <col min="4097" max="4097" width="4.42578125" style="169" customWidth="1"/>
    <col min="4098" max="4098" width="41" style="169" customWidth="1"/>
    <col min="4099" max="4099" width="14" style="169" customWidth="1"/>
    <col min="4100" max="4100" width="28.7109375" style="169" customWidth="1"/>
    <col min="4101" max="4101" width="34.28515625" style="169" customWidth="1"/>
    <col min="4102" max="4102" width="22.28515625" style="169" customWidth="1"/>
    <col min="4103" max="4103" width="34.7109375" style="169" customWidth="1"/>
    <col min="4104" max="4106" width="9.140625" style="169"/>
    <col min="4107" max="4108" width="10.5703125" style="169" customWidth="1"/>
    <col min="4109" max="4109" width="9.5703125" style="169" customWidth="1"/>
    <col min="4110" max="4110" width="9.28515625" style="169" customWidth="1"/>
    <col min="4111" max="4112" width="11.28515625" style="169" customWidth="1"/>
    <col min="4113" max="4113" width="9.5703125" style="169" customWidth="1"/>
    <col min="4114" max="4352" width="9.140625" style="169"/>
    <col min="4353" max="4353" width="4.42578125" style="169" customWidth="1"/>
    <col min="4354" max="4354" width="41" style="169" customWidth="1"/>
    <col min="4355" max="4355" width="14" style="169" customWidth="1"/>
    <col min="4356" max="4356" width="28.7109375" style="169" customWidth="1"/>
    <col min="4357" max="4357" width="34.28515625" style="169" customWidth="1"/>
    <col min="4358" max="4358" width="22.28515625" style="169" customWidth="1"/>
    <col min="4359" max="4359" width="34.7109375" style="169" customWidth="1"/>
    <col min="4360" max="4362" width="9.140625" style="169"/>
    <col min="4363" max="4364" width="10.5703125" style="169" customWidth="1"/>
    <col min="4365" max="4365" width="9.5703125" style="169" customWidth="1"/>
    <col min="4366" max="4366" width="9.28515625" style="169" customWidth="1"/>
    <col min="4367" max="4368" width="11.28515625" style="169" customWidth="1"/>
    <col min="4369" max="4369" width="9.5703125" style="169" customWidth="1"/>
    <col min="4370" max="4608" width="9.140625" style="169"/>
    <col min="4609" max="4609" width="4.42578125" style="169" customWidth="1"/>
    <col min="4610" max="4610" width="41" style="169" customWidth="1"/>
    <col min="4611" max="4611" width="14" style="169" customWidth="1"/>
    <col min="4612" max="4612" width="28.7109375" style="169" customWidth="1"/>
    <col min="4613" max="4613" width="34.28515625" style="169" customWidth="1"/>
    <col min="4614" max="4614" width="22.28515625" style="169" customWidth="1"/>
    <col min="4615" max="4615" width="34.7109375" style="169" customWidth="1"/>
    <col min="4616" max="4618" width="9.140625" style="169"/>
    <col min="4619" max="4620" width="10.5703125" style="169" customWidth="1"/>
    <col min="4621" max="4621" width="9.5703125" style="169" customWidth="1"/>
    <col min="4622" max="4622" width="9.28515625" style="169" customWidth="1"/>
    <col min="4623" max="4624" width="11.28515625" style="169" customWidth="1"/>
    <col min="4625" max="4625" width="9.5703125" style="169" customWidth="1"/>
    <col min="4626" max="4864" width="9.140625" style="169"/>
    <col min="4865" max="4865" width="4.42578125" style="169" customWidth="1"/>
    <col min="4866" max="4866" width="41" style="169" customWidth="1"/>
    <col min="4867" max="4867" width="14" style="169" customWidth="1"/>
    <col min="4868" max="4868" width="28.7109375" style="169" customWidth="1"/>
    <col min="4869" max="4869" width="34.28515625" style="169" customWidth="1"/>
    <col min="4870" max="4870" width="22.28515625" style="169" customWidth="1"/>
    <col min="4871" max="4871" width="34.7109375" style="169" customWidth="1"/>
    <col min="4872" max="4874" width="9.140625" style="169"/>
    <col min="4875" max="4876" width="10.5703125" style="169" customWidth="1"/>
    <col min="4877" max="4877" width="9.5703125" style="169" customWidth="1"/>
    <col min="4878" max="4878" width="9.28515625" style="169" customWidth="1"/>
    <col min="4879" max="4880" width="11.28515625" style="169" customWidth="1"/>
    <col min="4881" max="4881" width="9.5703125" style="169" customWidth="1"/>
    <col min="4882" max="5120" width="9.140625" style="169"/>
    <col min="5121" max="5121" width="4.42578125" style="169" customWidth="1"/>
    <col min="5122" max="5122" width="41" style="169" customWidth="1"/>
    <col min="5123" max="5123" width="14" style="169" customWidth="1"/>
    <col min="5124" max="5124" width="28.7109375" style="169" customWidth="1"/>
    <col min="5125" max="5125" width="34.28515625" style="169" customWidth="1"/>
    <col min="5126" max="5126" width="22.28515625" style="169" customWidth="1"/>
    <col min="5127" max="5127" width="34.7109375" style="169" customWidth="1"/>
    <col min="5128" max="5130" width="9.140625" style="169"/>
    <col min="5131" max="5132" width="10.5703125" style="169" customWidth="1"/>
    <col min="5133" max="5133" width="9.5703125" style="169" customWidth="1"/>
    <col min="5134" max="5134" width="9.28515625" style="169" customWidth="1"/>
    <col min="5135" max="5136" width="11.28515625" style="169" customWidth="1"/>
    <col min="5137" max="5137" width="9.5703125" style="169" customWidth="1"/>
    <col min="5138" max="5376" width="9.140625" style="169"/>
    <col min="5377" max="5377" width="4.42578125" style="169" customWidth="1"/>
    <col min="5378" max="5378" width="41" style="169" customWidth="1"/>
    <col min="5379" max="5379" width="14" style="169" customWidth="1"/>
    <col min="5380" max="5380" width="28.7109375" style="169" customWidth="1"/>
    <col min="5381" max="5381" width="34.28515625" style="169" customWidth="1"/>
    <col min="5382" max="5382" width="22.28515625" style="169" customWidth="1"/>
    <col min="5383" max="5383" width="34.7109375" style="169" customWidth="1"/>
    <col min="5384" max="5386" width="9.140625" style="169"/>
    <col min="5387" max="5388" width="10.5703125" style="169" customWidth="1"/>
    <col min="5389" max="5389" width="9.5703125" style="169" customWidth="1"/>
    <col min="5390" max="5390" width="9.28515625" style="169" customWidth="1"/>
    <col min="5391" max="5392" width="11.28515625" style="169" customWidth="1"/>
    <col min="5393" max="5393" width="9.5703125" style="169" customWidth="1"/>
    <col min="5394" max="5632" width="9.140625" style="169"/>
    <col min="5633" max="5633" width="4.42578125" style="169" customWidth="1"/>
    <col min="5634" max="5634" width="41" style="169" customWidth="1"/>
    <col min="5635" max="5635" width="14" style="169" customWidth="1"/>
    <col min="5636" max="5636" width="28.7109375" style="169" customWidth="1"/>
    <col min="5637" max="5637" width="34.28515625" style="169" customWidth="1"/>
    <col min="5638" max="5638" width="22.28515625" style="169" customWidth="1"/>
    <col min="5639" max="5639" width="34.7109375" style="169" customWidth="1"/>
    <col min="5640" max="5642" width="9.140625" style="169"/>
    <col min="5643" max="5644" width="10.5703125" style="169" customWidth="1"/>
    <col min="5645" max="5645" width="9.5703125" style="169" customWidth="1"/>
    <col min="5646" max="5646" width="9.28515625" style="169" customWidth="1"/>
    <col min="5647" max="5648" width="11.28515625" style="169" customWidth="1"/>
    <col min="5649" max="5649" width="9.5703125" style="169" customWidth="1"/>
    <col min="5650" max="5888" width="9.140625" style="169"/>
    <col min="5889" max="5889" width="4.42578125" style="169" customWidth="1"/>
    <col min="5890" max="5890" width="41" style="169" customWidth="1"/>
    <col min="5891" max="5891" width="14" style="169" customWidth="1"/>
    <col min="5892" max="5892" width="28.7109375" style="169" customWidth="1"/>
    <col min="5893" max="5893" width="34.28515625" style="169" customWidth="1"/>
    <col min="5894" max="5894" width="22.28515625" style="169" customWidth="1"/>
    <col min="5895" max="5895" width="34.7109375" style="169" customWidth="1"/>
    <col min="5896" max="5898" width="9.140625" style="169"/>
    <col min="5899" max="5900" width="10.5703125" style="169" customWidth="1"/>
    <col min="5901" max="5901" width="9.5703125" style="169" customWidth="1"/>
    <col min="5902" max="5902" width="9.28515625" style="169" customWidth="1"/>
    <col min="5903" max="5904" width="11.28515625" style="169" customWidth="1"/>
    <col min="5905" max="5905" width="9.5703125" style="169" customWidth="1"/>
    <col min="5906" max="6144" width="9.140625" style="169"/>
    <col min="6145" max="6145" width="4.42578125" style="169" customWidth="1"/>
    <col min="6146" max="6146" width="41" style="169" customWidth="1"/>
    <col min="6147" max="6147" width="14" style="169" customWidth="1"/>
    <col min="6148" max="6148" width="28.7109375" style="169" customWidth="1"/>
    <col min="6149" max="6149" width="34.28515625" style="169" customWidth="1"/>
    <col min="6150" max="6150" width="22.28515625" style="169" customWidth="1"/>
    <col min="6151" max="6151" width="34.7109375" style="169" customWidth="1"/>
    <col min="6152" max="6154" width="9.140625" style="169"/>
    <col min="6155" max="6156" width="10.5703125" style="169" customWidth="1"/>
    <col min="6157" max="6157" width="9.5703125" style="169" customWidth="1"/>
    <col min="6158" max="6158" width="9.28515625" style="169" customWidth="1"/>
    <col min="6159" max="6160" width="11.28515625" style="169" customWidth="1"/>
    <col min="6161" max="6161" width="9.5703125" style="169" customWidth="1"/>
    <col min="6162" max="6400" width="9.140625" style="169"/>
    <col min="6401" max="6401" width="4.42578125" style="169" customWidth="1"/>
    <col min="6402" max="6402" width="41" style="169" customWidth="1"/>
    <col min="6403" max="6403" width="14" style="169" customWidth="1"/>
    <col min="6404" max="6404" width="28.7109375" style="169" customWidth="1"/>
    <col min="6405" max="6405" width="34.28515625" style="169" customWidth="1"/>
    <col min="6406" max="6406" width="22.28515625" style="169" customWidth="1"/>
    <col min="6407" max="6407" width="34.7109375" style="169" customWidth="1"/>
    <col min="6408" max="6410" width="9.140625" style="169"/>
    <col min="6411" max="6412" width="10.5703125" style="169" customWidth="1"/>
    <col min="6413" max="6413" width="9.5703125" style="169" customWidth="1"/>
    <col min="6414" max="6414" width="9.28515625" style="169" customWidth="1"/>
    <col min="6415" max="6416" width="11.28515625" style="169" customWidth="1"/>
    <col min="6417" max="6417" width="9.5703125" style="169" customWidth="1"/>
    <col min="6418" max="6656" width="9.140625" style="169"/>
    <col min="6657" max="6657" width="4.42578125" style="169" customWidth="1"/>
    <col min="6658" max="6658" width="41" style="169" customWidth="1"/>
    <col min="6659" max="6659" width="14" style="169" customWidth="1"/>
    <col min="6660" max="6660" width="28.7109375" style="169" customWidth="1"/>
    <col min="6661" max="6661" width="34.28515625" style="169" customWidth="1"/>
    <col min="6662" max="6662" width="22.28515625" style="169" customWidth="1"/>
    <col min="6663" max="6663" width="34.7109375" style="169" customWidth="1"/>
    <col min="6664" max="6666" width="9.140625" style="169"/>
    <col min="6667" max="6668" width="10.5703125" style="169" customWidth="1"/>
    <col min="6669" max="6669" width="9.5703125" style="169" customWidth="1"/>
    <col min="6670" max="6670" width="9.28515625" style="169" customWidth="1"/>
    <col min="6671" max="6672" width="11.28515625" style="169" customWidth="1"/>
    <col min="6673" max="6673" width="9.5703125" style="169" customWidth="1"/>
    <col min="6674" max="6912" width="9.140625" style="169"/>
    <col min="6913" max="6913" width="4.42578125" style="169" customWidth="1"/>
    <col min="6914" max="6914" width="41" style="169" customWidth="1"/>
    <col min="6915" max="6915" width="14" style="169" customWidth="1"/>
    <col min="6916" max="6916" width="28.7109375" style="169" customWidth="1"/>
    <col min="6917" max="6917" width="34.28515625" style="169" customWidth="1"/>
    <col min="6918" max="6918" width="22.28515625" style="169" customWidth="1"/>
    <col min="6919" max="6919" width="34.7109375" style="169" customWidth="1"/>
    <col min="6920" max="6922" width="9.140625" style="169"/>
    <col min="6923" max="6924" width="10.5703125" style="169" customWidth="1"/>
    <col min="6925" max="6925" width="9.5703125" style="169" customWidth="1"/>
    <col min="6926" max="6926" width="9.28515625" style="169" customWidth="1"/>
    <col min="6927" max="6928" width="11.28515625" style="169" customWidth="1"/>
    <col min="6929" max="6929" width="9.5703125" style="169" customWidth="1"/>
    <col min="6930" max="7168" width="9.140625" style="169"/>
    <col min="7169" max="7169" width="4.42578125" style="169" customWidth="1"/>
    <col min="7170" max="7170" width="41" style="169" customWidth="1"/>
    <col min="7171" max="7171" width="14" style="169" customWidth="1"/>
    <col min="7172" max="7172" width="28.7109375" style="169" customWidth="1"/>
    <col min="7173" max="7173" width="34.28515625" style="169" customWidth="1"/>
    <col min="7174" max="7174" width="22.28515625" style="169" customWidth="1"/>
    <col min="7175" max="7175" width="34.7109375" style="169" customWidth="1"/>
    <col min="7176" max="7178" width="9.140625" style="169"/>
    <col min="7179" max="7180" width="10.5703125" style="169" customWidth="1"/>
    <col min="7181" max="7181" width="9.5703125" style="169" customWidth="1"/>
    <col min="7182" max="7182" width="9.28515625" style="169" customWidth="1"/>
    <col min="7183" max="7184" width="11.28515625" style="169" customWidth="1"/>
    <col min="7185" max="7185" width="9.5703125" style="169" customWidth="1"/>
    <col min="7186" max="7424" width="9.140625" style="169"/>
    <col min="7425" max="7425" width="4.42578125" style="169" customWidth="1"/>
    <col min="7426" max="7426" width="41" style="169" customWidth="1"/>
    <col min="7427" max="7427" width="14" style="169" customWidth="1"/>
    <col min="7428" max="7428" width="28.7109375" style="169" customWidth="1"/>
    <col min="7429" max="7429" width="34.28515625" style="169" customWidth="1"/>
    <col min="7430" max="7430" width="22.28515625" style="169" customWidth="1"/>
    <col min="7431" max="7431" width="34.7109375" style="169" customWidth="1"/>
    <col min="7432" max="7434" width="9.140625" style="169"/>
    <col min="7435" max="7436" width="10.5703125" style="169" customWidth="1"/>
    <col min="7437" max="7437" width="9.5703125" style="169" customWidth="1"/>
    <col min="7438" max="7438" width="9.28515625" style="169" customWidth="1"/>
    <col min="7439" max="7440" width="11.28515625" style="169" customWidth="1"/>
    <col min="7441" max="7441" width="9.5703125" style="169" customWidth="1"/>
    <col min="7442" max="7680" width="9.140625" style="169"/>
    <col min="7681" max="7681" width="4.42578125" style="169" customWidth="1"/>
    <col min="7682" max="7682" width="41" style="169" customWidth="1"/>
    <col min="7683" max="7683" width="14" style="169" customWidth="1"/>
    <col min="7684" max="7684" width="28.7109375" style="169" customWidth="1"/>
    <col min="7685" max="7685" width="34.28515625" style="169" customWidth="1"/>
    <col min="7686" max="7686" width="22.28515625" style="169" customWidth="1"/>
    <col min="7687" max="7687" width="34.7109375" style="169" customWidth="1"/>
    <col min="7688" max="7690" width="9.140625" style="169"/>
    <col min="7691" max="7692" width="10.5703125" style="169" customWidth="1"/>
    <col min="7693" max="7693" width="9.5703125" style="169" customWidth="1"/>
    <col min="7694" max="7694" width="9.28515625" style="169" customWidth="1"/>
    <col min="7695" max="7696" width="11.28515625" style="169" customWidth="1"/>
    <col min="7697" max="7697" width="9.5703125" style="169" customWidth="1"/>
    <col min="7698" max="7936" width="9.140625" style="169"/>
    <col min="7937" max="7937" width="4.42578125" style="169" customWidth="1"/>
    <col min="7938" max="7938" width="41" style="169" customWidth="1"/>
    <col min="7939" max="7939" width="14" style="169" customWidth="1"/>
    <col min="7940" max="7940" width="28.7109375" style="169" customWidth="1"/>
    <col min="7941" max="7941" width="34.28515625" style="169" customWidth="1"/>
    <col min="7942" max="7942" width="22.28515625" style="169" customWidth="1"/>
    <col min="7943" max="7943" width="34.7109375" style="169" customWidth="1"/>
    <col min="7944" max="7946" width="9.140625" style="169"/>
    <col min="7947" max="7948" width="10.5703125" style="169" customWidth="1"/>
    <col min="7949" max="7949" width="9.5703125" style="169" customWidth="1"/>
    <col min="7950" max="7950" width="9.28515625" style="169" customWidth="1"/>
    <col min="7951" max="7952" width="11.28515625" style="169" customWidth="1"/>
    <col min="7953" max="7953" width="9.5703125" style="169" customWidth="1"/>
    <col min="7954" max="8192" width="9.140625" style="169"/>
    <col min="8193" max="8193" width="4.42578125" style="169" customWidth="1"/>
    <col min="8194" max="8194" width="41" style="169" customWidth="1"/>
    <col min="8195" max="8195" width="14" style="169" customWidth="1"/>
    <col min="8196" max="8196" width="28.7109375" style="169" customWidth="1"/>
    <col min="8197" max="8197" width="34.28515625" style="169" customWidth="1"/>
    <col min="8198" max="8198" width="22.28515625" style="169" customWidth="1"/>
    <col min="8199" max="8199" width="34.7109375" style="169" customWidth="1"/>
    <col min="8200" max="8202" width="9.140625" style="169"/>
    <col min="8203" max="8204" width="10.5703125" style="169" customWidth="1"/>
    <col min="8205" max="8205" width="9.5703125" style="169" customWidth="1"/>
    <col min="8206" max="8206" width="9.28515625" style="169" customWidth="1"/>
    <col min="8207" max="8208" width="11.28515625" style="169" customWidth="1"/>
    <col min="8209" max="8209" width="9.5703125" style="169" customWidth="1"/>
    <col min="8210" max="8448" width="9.140625" style="169"/>
    <col min="8449" max="8449" width="4.42578125" style="169" customWidth="1"/>
    <col min="8450" max="8450" width="41" style="169" customWidth="1"/>
    <col min="8451" max="8451" width="14" style="169" customWidth="1"/>
    <col min="8452" max="8452" width="28.7109375" style="169" customWidth="1"/>
    <col min="8453" max="8453" width="34.28515625" style="169" customWidth="1"/>
    <col min="8454" max="8454" width="22.28515625" style="169" customWidth="1"/>
    <col min="8455" max="8455" width="34.7109375" style="169" customWidth="1"/>
    <col min="8456" max="8458" width="9.140625" style="169"/>
    <col min="8459" max="8460" width="10.5703125" style="169" customWidth="1"/>
    <col min="8461" max="8461" width="9.5703125" style="169" customWidth="1"/>
    <col min="8462" max="8462" width="9.28515625" style="169" customWidth="1"/>
    <col min="8463" max="8464" width="11.28515625" style="169" customWidth="1"/>
    <col min="8465" max="8465" width="9.5703125" style="169" customWidth="1"/>
    <col min="8466" max="8704" width="9.140625" style="169"/>
    <col min="8705" max="8705" width="4.42578125" style="169" customWidth="1"/>
    <col min="8706" max="8706" width="41" style="169" customWidth="1"/>
    <col min="8707" max="8707" width="14" style="169" customWidth="1"/>
    <col min="8708" max="8708" width="28.7109375" style="169" customWidth="1"/>
    <col min="8709" max="8709" width="34.28515625" style="169" customWidth="1"/>
    <col min="8710" max="8710" width="22.28515625" style="169" customWidth="1"/>
    <col min="8711" max="8711" width="34.7109375" style="169" customWidth="1"/>
    <col min="8712" max="8714" width="9.140625" style="169"/>
    <col min="8715" max="8716" width="10.5703125" style="169" customWidth="1"/>
    <col min="8717" max="8717" width="9.5703125" style="169" customWidth="1"/>
    <col min="8718" max="8718" width="9.28515625" style="169" customWidth="1"/>
    <col min="8719" max="8720" width="11.28515625" style="169" customWidth="1"/>
    <col min="8721" max="8721" width="9.5703125" style="169" customWidth="1"/>
    <col min="8722" max="8960" width="9.140625" style="169"/>
    <col min="8961" max="8961" width="4.42578125" style="169" customWidth="1"/>
    <col min="8962" max="8962" width="41" style="169" customWidth="1"/>
    <col min="8963" max="8963" width="14" style="169" customWidth="1"/>
    <col min="8964" max="8964" width="28.7109375" style="169" customWidth="1"/>
    <col min="8965" max="8965" width="34.28515625" style="169" customWidth="1"/>
    <col min="8966" max="8966" width="22.28515625" style="169" customWidth="1"/>
    <col min="8967" max="8967" width="34.7109375" style="169" customWidth="1"/>
    <col min="8968" max="8970" width="9.140625" style="169"/>
    <col min="8971" max="8972" width="10.5703125" style="169" customWidth="1"/>
    <col min="8973" max="8973" width="9.5703125" style="169" customWidth="1"/>
    <col min="8974" max="8974" width="9.28515625" style="169" customWidth="1"/>
    <col min="8975" max="8976" width="11.28515625" style="169" customWidth="1"/>
    <col min="8977" max="8977" width="9.5703125" style="169" customWidth="1"/>
    <col min="8978" max="9216" width="9.140625" style="169"/>
    <col min="9217" max="9217" width="4.42578125" style="169" customWidth="1"/>
    <col min="9218" max="9218" width="41" style="169" customWidth="1"/>
    <col min="9219" max="9219" width="14" style="169" customWidth="1"/>
    <col min="9220" max="9220" width="28.7109375" style="169" customWidth="1"/>
    <col min="9221" max="9221" width="34.28515625" style="169" customWidth="1"/>
    <col min="9222" max="9222" width="22.28515625" style="169" customWidth="1"/>
    <col min="9223" max="9223" width="34.7109375" style="169" customWidth="1"/>
    <col min="9224" max="9226" width="9.140625" style="169"/>
    <col min="9227" max="9228" width="10.5703125" style="169" customWidth="1"/>
    <col min="9229" max="9229" width="9.5703125" style="169" customWidth="1"/>
    <col min="9230" max="9230" width="9.28515625" style="169" customWidth="1"/>
    <col min="9231" max="9232" width="11.28515625" style="169" customWidth="1"/>
    <col min="9233" max="9233" width="9.5703125" style="169" customWidth="1"/>
    <col min="9234" max="9472" width="9.140625" style="169"/>
    <col min="9473" max="9473" width="4.42578125" style="169" customWidth="1"/>
    <col min="9474" max="9474" width="41" style="169" customWidth="1"/>
    <col min="9475" max="9475" width="14" style="169" customWidth="1"/>
    <col min="9476" max="9476" width="28.7109375" style="169" customWidth="1"/>
    <col min="9477" max="9477" width="34.28515625" style="169" customWidth="1"/>
    <col min="9478" max="9478" width="22.28515625" style="169" customWidth="1"/>
    <col min="9479" max="9479" width="34.7109375" style="169" customWidth="1"/>
    <col min="9480" max="9482" width="9.140625" style="169"/>
    <col min="9483" max="9484" width="10.5703125" style="169" customWidth="1"/>
    <col min="9485" max="9485" width="9.5703125" style="169" customWidth="1"/>
    <col min="9486" max="9486" width="9.28515625" style="169" customWidth="1"/>
    <col min="9487" max="9488" width="11.28515625" style="169" customWidth="1"/>
    <col min="9489" max="9489" width="9.5703125" style="169" customWidth="1"/>
    <col min="9490" max="9728" width="9.140625" style="169"/>
    <col min="9729" max="9729" width="4.42578125" style="169" customWidth="1"/>
    <col min="9730" max="9730" width="41" style="169" customWidth="1"/>
    <col min="9731" max="9731" width="14" style="169" customWidth="1"/>
    <col min="9732" max="9732" width="28.7109375" style="169" customWidth="1"/>
    <col min="9733" max="9733" width="34.28515625" style="169" customWidth="1"/>
    <col min="9734" max="9734" width="22.28515625" style="169" customWidth="1"/>
    <col min="9735" max="9735" width="34.7109375" style="169" customWidth="1"/>
    <col min="9736" max="9738" width="9.140625" style="169"/>
    <col min="9739" max="9740" width="10.5703125" style="169" customWidth="1"/>
    <col min="9741" max="9741" width="9.5703125" style="169" customWidth="1"/>
    <col min="9742" max="9742" width="9.28515625" style="169" customWidth="1"/>
    <col min="9743" max="9744" width="11.28515625" style="169" customWidth="1"/>
    <col min="9745" max="9745" width="9.5703125" style="169" customWidth="1"/>
    <col min="9746" max="9984" width="9.140625" style="169"/>
    <col min="9985" max="9985" width="4.42578125" style="169" customWidth="1"/>
    <col min="9986" max="9986" width="41" style="169" customWidth="1"/>
    <col min="9987" max="9987" width="14" style="169" customWidth="1"/>
    <col min="9988" max="9988" width="28.7109375" style="169" customWidth="1"/>
    <col min="9989" max="9989" width="34.28515625" style="169" customWidth="1"/>
    <col min="9990" max="9990" width="22.28515625" style="169" customWidth="1"/>
    <col min="9991" max="9991" width="34.7109375" style="169" customWidth="1"/>
    <col min="9992" max="9994" width="9.140625" style="169"/>
    <col min="9995" max="9996" width="10.5703125" style="169" customWidth="1"/>
    <col min="9997" max="9997" width="9.5703125" style="169" customWidth="1"/>
    <col min="9998" max="9998" width="9.28515625" style="169" customWidth="1"/>
    <col min="9999" max="10000" width="11.28515625" style="169" customWidth="1"/>
    <col min="10001" max="10001" width="9.5703125" style="169" customWidth="1"/>
    <col min="10002" max="10240" width="9.140625" style="169"/>
    <col min="10241" max="10241" width="4.42578125" style="169" customWidth="1"/>
    <col min="10242" max="10242" width="41" style="169" customWidth="1"/>
    <col min="10243" max="10243" width="14" style="169" customWidth="1"/>
    <col min="10244" max="10244" width="28.7109375" style="169" customWidth="1"/>
    <col min="10245" max="10245" width="34.28515625" style="169" customWidth="1"/>
    <col min="10246" max="10246" width="22.28515625" style="169" customWidth="1"/>
    <col min="10247" max="10247" width="34.7109375" style="169" customWidth="1"/>
    <col min="10248" max="10250" width="9.140625" style="169"/>
    <col min="10251" max="10252" width="10.5703125" style="169" customWidth="1"/>
    <col min="10253" max="10253" width="9.5703125" style="169" customWidth="1"/>
    <col min="10254" max="10254" width="9.28515625" style="169" customWidth="1"/>
    <col min="10255" max="10256" width="11.28515625" style="169" customWidth="1"/>
    <col min="10257" max="10257" width="9.5703125" style="169" customWidth="1"/>
    <col min="10258" max="10496" width="9.140625" style="169"/>
    <col min="10497" max="10497" width="4.42578125" style="169" customWidth="1"/>
    <col min="10498" max="10498" width="41" style="169" customWidth="1"/>
    <col min="10499" max="10499" width="14" style="169" customWidth="1"/>
    <col min="10500" max="10500" width="28.7109375" style="169" customWidth="1"/>
    <col min="10501" max="10501" width="34.28515625" style="169" customWidth="1"/>
    <col min="10502" max="10502" width="22.28515625" style="169" customWidth="1"/>
    <col min="10503" max="10503" width="34.7109375" style="169" customWidth="1"/>
    <col min="10504" max="10506" width="9.140625" style="169"/>
    <col min="10507" max="10508" width="10.5703125" style="169" customWidth="1"/>
    <col min="10509" max="10509" width="9.5703125" style="169" customWidth="1"/>
    <col min="10510" max="10510" width="9.28515625" style="169" customWidth="1"/>
    <col min="10511" max="10512" width="11.28515625" style="169" customWidth="1"/>
    <col min="10513" max="10513" width="9.5703125" style="169" customWidth="1"/>
    <col min="10514" max="10752" width="9.140625" style="169"/>
    <col min="10753" max="10753" width="4.42578125" style="169" customWidth="1"/>
    <col min="10754" max="10754" width="41" style="169" customWidth="1"/>
    <col min="10755" max="10755" width="14" style="169" customWidth="1"/>
    <col min="10756" max="10756" width="28.7109375" style="169" customWidth="1"/>
    <col min="10757" max="10757" width="34.28515625" style="169" customWidth="1"/>
    <col min="10758" max="10758" width="22.28515625" style="169" customWidth="1"/>
    <col min="10759" max="10759" width="34.7109375" style="169" customWidth="1"/>
    <col min="10760" max="10762" width="9.140625" style="169"/>
    <col min="10763" max="10764" width="10.5703125" style="169" customWidth="1"/>
    <col min="10765" max="10765" width="9.5703125" style="169" customWidth="1"/>
    <col min="10766" max="10766" width="9.28515625" style="169" customWidth="1"/>
    <col min="10767" max="10768" width="11.28515625" style="169" customWidth="1"/>
    <col min="10769" max="10769" width="9.5703125" style="169" customWidth="1"/>
    <col min="10770" max="11008" width="9.140625" style="169"/>
    <col min="11009" max="11009" width="4.42578125" style="169" customWidth="1"/>
    <col min="11010" max="11010" width="41" style="169" customWidth="1"/>
    <col min="11011" max="11011" width="14" style="169" customWidth="1"/>
    <col min="11012" max="11012" width="28.7109375" style="169" customWidth="1"/>
    <col min="11013" max="11013" width="34.28515625" style="169" customWidth="1"/>
    <col min="11014" max="11014" width="22.28515625" style="169" customWidth="1"/>
    <col min="11015" max="11015" width="34.7109375" style="169" customWidth="1"/>
    <col min="11016" max="11018" width="9.140625" style="169"/>
    <col min="11019" max="11020" width="10.5703125" style="169" customWidth="1"/>
    <col min="11021" max="11021" width="9.5703125" style="169" customWidth="1"/>
    <col min="11022" max="11022" width="9.28515625" style="169" customWidth="1"/>
    <col min="11023" max="11024" width="11.28515625" style="169" customWidth="1"/>
    <col min="11025" max="11025" width="9.5703125" style="169" customWidth="1"/>
    <col min="11026" max="11264" width="9.140625" style="169"/>
    <col min="11265" max="11265" width="4.42578125" style="169" customWidth="1"/>
    <col min="11266" max="11266" width="41" style="169" customWidth="1"/>
    <col min="11267" max="11267" width="14" style="169" customWidth="1"/>
    <col min="11268" max="11268" width="28.7109375" style="169" customWidth="1"/>
    <col min="11269" max="11269" width="34.28515625" style="169" customWidth="1"/>
    <col min="11270" max="11270" width="22.28515625" style="169" customWidth="1"/>
    <col min="11271" max="11271" width="34.7109375" style="169" customWidth="1"/>
    <col min="11272" max="11274" width="9.140625" style="169"/>
    <col min="11275" max="11276" width="10.5703125" style="169" customWidth="1"/>
    <col min="11277" max="11277" width="9.5703125" style="169" customWidth="1"/>
    <col min="11278" max="11278" width="9.28515625" style="169" customWidth="1"/>
    <col min="11279" max="11280" width="11.28515625" style="169" customWidth="1"/>
    <col min="11281" max="11281" width="9.5703125" style="169" customWidth="1"/>
    <col min="11282" max="11520" width="9.140625" style="169"/>
    <col min="11521" max="11521" width="4.42578125" style="169" customWidth="1"/>
    <col min="11522" max="11522" width="41" style="169" customWidth="1"/>
    <col min="11523" max="11523" width="14" style="169" customWidth="1"/>
    <col min="11524" max="11524" width="28.7109375" style="169" customWidth="1"/>
    <col min="11525" max="11525" width="34.28515625" style="169" customWidth="1"/>
    <col min="11526" max="11526" width="22.28515625" style="169" customWidth="1"/>
    <col min="11527" max="11527" width="34.7109375" style="169" customWidth="1"/>
    <col min="11528" max="11530" width="9.140625" style="169"/>
    <col min="11531" max="11532" width="10.5703125" style="169" customWidth="1"/>
    <col min="11533" max="11533" width="9.5703125" style="169" customWidth="1"/>
    <col min="11534" max="11534" width="9.28515625" style="169" customWidth="1"/>
    <col min="11535" max="11536" width="11.28515625" style="169" customWidth="1"/>
    <col min="11537" max="11537" width="9.5703125" style="169" customWidth="1"/>
    <col min="11538" max="11776" width="9.140625" style="169"/>
    <col min="11777" max="11777" width="4.42578125" style="169" customWidth="1"/>
    <col min="11778" max="11778" width="41" style="169" customWidth="1"/>
    <col min="11779" max="11779" width="14" style="169" customWidth="1"/>
    <col min="11780" max="11780" width="28.7109375" style="169" customWidth="1"/>
    <col min="11781" max="11781" width="34.28515625" style="169" customWidth="1"/>
    <col min="11782" max="11782" width="22.28515625" style="169" customWidth="1"/>
    <col min="11783" max="11783" width="34.7109375" style="169" customWidth="1"/>
    <col min="11784" max="11786" width="9.140625" style="169"/>
    <col min="11787" max="11788" width="10.5703125" style="169" customWidth="1"/>
    <col min="11789" max="11789" width="9.5703125" style="169" customWidth="1"/>
    <col min="11790" max="11790" width="9.28515625" style="169" customWidth="1"/>
    <col min="11791" max="11792" width="11.28515625" style="169" customWidth="1"/>
    <col min="11793" max="11793" width="9.5703125" style="169" customWidth="1"/>
    <col min="11794" max="12032" width="9.140625" style="169"/>
    <col min="12033" max="12033" width="4.42578125" style="169" customWidth="1"/>
    <col min="12034" max="12034" width="41" style="169" customWidth="1"/>
    <col min="12035" max="12035" width="14" style="169" customWidth="1"/>
    <col min="12036" max="12036" width="28.7109375" style="169" customWidth="1"/>
    <col min="12037" max="12037" width="34.28515625" style="169" customWidth="1"/>
    <col min="12038" max="12038" width="22.28515625" style="169" customWidth="1"/>
    <col min="12039" max="12039" width="34.7109375" style="169" customWidth="1"/>
    <col min="12040" max="12042" width="9.140625" style="169"/>
    <col min="12043" max="12044" width="10.5703125" style="169" customWidth="1"/>
    <col min="12045" max="12045" width="9.5703125" style="169" customWidth="1"/>
    <col min="12046" max="12046" width="9.28515625" style="169" customWidth="1"/>
    <col min="12047" max="12048" width="11.28515625" style="169" customWidth="1"/>
    <col min="12049" max="12049" width="9.5703125" style="169" customWidth="1"/>
    <col min="12050" max="12288" width="9.140625" style="169"/>
    <col min="12289" max="12289" width="4.42578125" style="169" customWidth="1"/>
    <col min="12290" max="12290" width="41" style="169" customWidth="1"/>
    <col min="12291" max="12291" width="14" style="169" customWidth="1"/>
    <col min="12292" max="12292" width="28.7109375" style="169" customWidth="1"/>
    <col min="12293" max="12293" width="34.28515625" style="169" customWidth="1"/>
    <col min="12294" max="12294" width="22.28515625" style="169" customWidth="1"/>
    <col min="12295" max="12295" width="34.7109375" style="169" customWidth="1"/>
    <col min="12296" max="12298" width="9.140625" style="169"/>
    <col min="12299" max="12300" width="10.5703125" style="169" customWidth="1"/>
    <col min="12301" max="12301" width="9.5703125" style="169" customWidth="1"/>
    <col min="12302" max="12302" width="9.28515625" style="169" customWidth="1"/>
    <col min="12303" max="12304" width="11.28515625" style="169" customWidth="1"/>
    <col min="12305" max="12305" width="9.5703125" style="169" customWidth="1"/>
    <col min="12306" max="12544" width="9.140625" style="169"/>
    <col min="12545" max="12545" width="4.42578125" style="169" customWidth="1"/>
    <col min="12546" max="12546" width="41" style="169" customWidth="1"/>
    <col min="12547" max="12547" width="14" style="169" customWidth="1"/>
    <col min="12548" max="12548" width="28.7109375" style="169" customWidth="1"/>
    <col min="12549" max="12549" width="34.28515625" style="169" customWidth="1"/>
    <col min="12550" max="12550" width="22.28515625" style="169" customWidth="1"/>
    <col min="12551" max="12551" width="34.7109375" style="169" customWidth="1"/>
    <col min="12552" max="12554" width="9.140625" style="169"/>
    <col min="12555" max="12556" width="10.5703125" style="169" customWidth="1"/>
    <col min="12557" max="12557" width="9.5703125" style="169" customWidth="1"/>
    <col min="12558" max="12558" width="9.28515625" style="169" customWidth="1"/>
    <col min="12559" max="12560" width="11.28515625" style="169" customWidth="1"/>
    <col min="12561" max="12561" width="9.5703125" style="169" customWidth="1"/>
    <col min="12562" max="12800" width="9.140625" style="169"/>
    <col min="12801" max="12801" width="4.42578125" style="169" customWidth="1"/>
    <col min="12802" max="12802" width="41" style="169" customWidth="1"/>
    <col min="12803" max="12803" width="14" style="169" customWidth="1"/>
    <col min="12804" max="12804" width="28.7109375" style="169" customWidth="1"/>
    <col min="12805" max="12805" width="34.28515625" style="169" customWidth="1"/>
    <col min="12806" max="12806" width="22.28515625" style="169" customWidth="1"/>
    <col min="12807" max="12807" width="34.7109375" style="169" customWidth="1"/>
    <col min="12808" max="12810" width="9.140625" style="169"/>
    <col min="12811" max="12812" width="10.5703125" style="169" customWidth="1"/>
    <col min="12813" max="12813" width="9.5703125" style="169" customWidth="1"/>
    <col min="12814" max="12814" width="9.28515625" style="169" customWidth="1"/>
    <col min="12815" max="12816" width="11.28515625" style="169" customWidth="1"/>
    <col min="12817" max="12817" width="9.5703125" style="169" customWidth="1"/>
    <col min="12818" max="13056" width="9.140625" style="169"/>
    <col min="13057" max="13057" width="4.42578125" style="169" customWidth="1"/>
    <col min="13058" max="13058" width="41" style="169" customWidth="1"/>
    <col min="13059" max="13059" width="14" style="169" customWidth="1"/>
    <col min="13060" max="13060" width="28.7109375" style="169" customWidth="1"/>
    <col min="13061" max="13061" width="34.28515625" style="169" customWidth="1"/>
    <col min="13062" max="13062" width="22.28515625" style="169" customWidth="1"/>
    <col min="13063" max="13063" width="34.7109375" style="169" customWidth="1"/>
    <col min="13064" max="13066" width="9.140625" style="169"/>
    <col min="13067" max="13068" width="10.5703125" style="169" customWidth="1"/>
    <col min="13069" max="13069" width="9.5703125" style="169" customWidth="1"/>
    <col min="13070" max="13070" width="9.28515625" style="169" customWidth="1"/>
    <col min="13071" max="13072" width="11.28515625" style="169" customWidth="1"/>
    <col min="13073" max="13073" width="9.5703125" style="169" customWidth="1"/>
    <col min="13074" max="13312" width="9.140625" style="169"/>
    <col min="13313" max="13313" width="4.42578125" style="169" customWidth="1"/>
    <col min="13314" max="13314" width="41" style="169" customWidth="1"/>
    <col min="13315" max="13315" width="14" style="169" customWidth="1"/>
    <col min="13316" max="13316" width="28.7109375" style="169" customWidth="1"/>
    <col min="13317" max="13317" width="34.28515625" style="169" customWidth="1"/>
    <col min="13318" max="13318" width="22.28515625" style="169" customWidth="1"/>
    <col min="13319" max="13319" width="34.7109375" style="169" customWidth="1"/>
    <col min="13320" max="13322" width="9.140625" style="169"/>
    <col min="13323" max="13324" width="10.5703125" style="169" customWidth="1"/>
    <col min="13325" max="13325" width="9.5703125" style="169" customWidth="1"/>
    <col min="13326" max="13326" width="9.28515625" style="169" customWidth="1"/>
    <col min="13327" max="13328" width="11.28515625" style="169" customWidth="1"/>
    <col min="13329" max="13329" width="9.5703125" style="169" customWidth="1"/>
    <col min="13330" max="13568" width="9.140625" style="169"/>
    <col min="13569" max="13569" width="4.42578125" style="169" customWidth="1"/>
    <col min="13570" max="13570" width="41" style="169" customWidth="1"/>
    <col min="13571" max="13571" width="14" style="169" customWidth="1"/>
    <col min="13572" max="13572" width="28.7109375" style="169" customWidth="1"/>
    <col min="13573" max="13573" width="34.28515625" style="169" customWidth="1"/>
    <col min="13574" max="13574" width="22.28515625" style="169" customWidth="1"/>
    <col min="13575" max="13575" width="34.7109375" style="169" customWidth="1"/>
    <col min="13576" max="13578" width="9.140625" style="169"/>
    <col min="13579" max="13580" width="10.5703125" style="169" customWidth="1"/>
    <col min="13581" max="13581" width="9.5703125" style="169" customWidth="1"/>
    <col min="13582" max="13582" width="9.28515625" style="169" customWidth="1"/>
    <col min="13583" max="13584" width="11.28515625" style="169" customWidth="1"/>
    <col min="13585" max="13585" width="9.5703125" style="169" customWidth="1"/>
    <col min="13586" max="13824" width="9.140625" style="169"/>
    <col min="13825" max="13825" width="4.42578125" style="169" customWidth="1"/>
    <col min="13826" max="13826" width="41" style="169" customWidth="1"/>
    <col min="13827" max="13827" width="14" style="169" customWidth="1"/>
    <col min="13828" max="13828" width="28.7109375" style="169" customWidth="1"/>
    <col min="13829" max="13829" width="34.28515625" style="169" customWidth="1"/>
    <col min="13830" max="13830" width="22.28515625" style="169" customWidth="1"/>
    <col min="13831" max="13831" width="34.7109375" style="169" customWidth="1"/>
    <col min="13832" max="13834" width="9.140625" style="169"/>
    <col min="13835" max="13836" width="10.5703125" style="169" customWidth="1"/>
    <col min="13837" max="13837" width="9.5703125" style="169" customWidth="1"/>
    <col min="13838" max="13838" width="9.28515625" style="169" customWidth="1"/>
    <col min="13839" max="13840" width="11.28515625" style="169" customWidth="1"/>
    <col min="13841" max="13841" width="9.5703125" style="169" customWidth="1"/>
    <col min="13842" max="14080" width="9.140625" style="169"/>
    <col min="14081" max="14081" width="4.42578125" style="169" customWidth="1"/>
    <col min="14082" max="14082" width="41" style="169" customWidth="1"/>
    <col min="14083" max="14083" width="14" style="169" customWidth="1"/>
    <col min="14084" max="14084" width="28.7109375" style="169" customWidth="1"/>
    <col min="14085" max="14085" width="34.28515625" style="169" customWidth="1"/>
    <col min="14086" max="14086" width="22.28515625" style="169" customWidth="1"/>
    <col min="14087" max="14087" width="34.7109375" style="169" customWidth="1"/>
    <col min="14088" max="14090" width="9.140625" style="169"/>
    <col min="14091" max="14092" width="10.5703125" style="169" customWidth="1"/>
    <col min="14093" max="14093" width="9.5703125" style="169" customWidth="1"/>
    <col min="14094" max="14094" width="9.28515625" style="169" customWidth="1"/>
    <col min="14095" max="14096" width="11.28515625" style="169" customWidth="1"/>
    <col min="14097" max="14097" width="9.5703125" style="169" customWidth="1"/>
    <col min="14098" max="14336" width="9.140625" style="169"/>
    <col min="14337" max="14337" width="4.42578125" style="169" customWidth="1"/>
    <col min="14338" max="14338" width="41" style="169" customWidth="1"/>
    <col min="14339" max="14339" width="14" style="169" customWidth="1"/>
    <col min="14340" max="14340" width="28.7109375" style="169" customWidth="1"/>
    <col min="14341" max="14341" width="34.28515625" style="169" customWidth="1"/>
    <col min="14342" max="14342" width="22.28515625" style="169" customWidth="1"/>
    <col min="14343" max="14343" width="34.7109375" style="169" customWidth="1"/>
    <col min="14344" max="14346" width="9.140625" style="169"/>
    <col min="14347" max="14348" width="10.5703125" style="169" customWidth="1"/>
    <col min="14349" max="14349" width="9.5703125" style="169" customWidth="1"/>
    <col min="14350" max="14350" width="9.28515625" style="169" customWidth="1"/>
    <col min="14351" max="14352" width="11.28515625" style="169" customWidth="1"/>
    <col min="14353" max="14353" width="9.5703125" style="169" customWidth="1"/>
    <col min="14354" max="14592" width="9.140625" style="169"/>
    <col min="14593" max="14593" width="4.42578125" style="169" customWidth="1"/>
    <col min="14594" max="14594" width="41" style="169" customWidth="1"/>
    <col min="14595" max="14595" width="14" style="169" customWidth="1"/>
    <col min="14596" max="14596" width="28.7109375" style="169" customWidth="1"/>
    <col min="14597" max="14597" width="34.28515625" style="169" customWidth="1"/>
    <col min="14598" max="14598" width="22.28515625" style="169" customWidth="1"/>
    <col min="14599" max="14599" width="34.7109375" style="169" customWidth="1"/>
    <col min="14600" max="14602" width="9.140625" style="169"/>
    <col min="14603" max="14604" width="10.5703125" style="169" customWidth="1"/>
    <col min="14605" max="14605" width="9.5703125" style="169" customWidth="1"/>
    <col min="14606" max="14606" width="9.28515625" style="169" customWidth="1"/>
    <col min="14607" max="14608" width="11.28515625" style="169" customWidth="1"/>
    <col min="14609" max="14609" width="9.5703125" style="169" customWidth="1"/>
    <col min="14610" max="14848" width="9.140625" style="169"/>
    <col min="14849" max="14849" width="4.42578125" style="169" customWidth="1"/>
    <col min="14850" max="14850" width="41" style="169" customWidth="1"/>
    <col min="14851" max="14851" width="14" style="169" customWidth="1"/>
    <col min="14852" max="14852" width="28.7109375" style="169" customWidth="1"/>
    <col min="14853" max="14853" width="34.28515625" style="169" customWidth="1"/>
    <col min="14854" max="14854" width="22.28515625" style="169" customWidth="1"/>
    <col min="14855" max="14855" width="34.7109375" style="169" customWidth="1"/>
    <col min="14856" max="14858" width="9.140625" style="169"/>
    <col min="14859" max="14860" width="10.5703125" style="169" customWidth="1"/>
    <col min="14861" max="14861" width="9.5703125" style="169" customWidth="1"/>
    <col min="14862" max="14862" width="9.28515625" style="169" customWidth="1"/>
    <col min="14863" max="14864" width="11.28515625" style="169" customWidth="1"/>
    <col min="14865" max="14865" width="9.5703125" style="169" customWidth="1"/>
    <col min="14866" max="15104" width="9.140625" style="169"/>
    <col min="15105" max="15105" width="4.42578125" style="169" customWidth="1"/>
    <col min="15106" max="15106" width="41" style="169" customWidth="1"/>
    <col min="15107" max="15107" width="14" style="169" customWidth="1"/>
    <col min="15108" max="15108" width="28.7109375" style="169" customWidth="1"/>
    <col min="15109" max="15109" width="34.28515625" style="169" customWidth="1"/>
    <col min="15110" max="15110" width="22.28515625" style="169" customWidth="1"/>
    <col min="15111" max="15111" width="34.7109375" style="169" customWidth="1"/>
    <col min="15112" max="15114" width="9.140625" style="169"/>
    <col min="15115" max="15116" width="10.5703125" style="169" customWidth="1"/>
    <col min="15117" max="15117" width="9.5703125" style="169" customWidth="1"/>
    <col min="15118" max="15118" width="9.28515625" style="169" customWidth="1"/>
    <col min="15119" max="15120" width="11.28515625" style="169" customWidth="1"/>
    <col min="15121" max="15121" width="9.5703125" style="169" customWidth="1"/>
    <col min="15122" max="15360" width="9.140625" style="169"/>
    <col min="15361" max="15361" width="4.42578125" style="169" customWidth="1"/>
    <col min="15362" max="15362" width="41" style="169" customWidth="1"/>
    <col min="15363" max="15363" width="14" style="169" customWidth="1"/>
    <col min="15364" max="15364" width="28.7109375" style="169" customWidth="1"/>
    <col min="15365" max="15365" width="34.28515625" style="169" customWidth="1"/>
    <col min="15366" max="15366" width="22.28515625" style="169" customWidth="1"/>
    <col min="15367" max="15367" width="34.7109375" style="169" customWidth="1"/>
    <col min="15368" max="15370" width="9.140625" style="169"/>
    <col min="15371" max="15372" width="10.5703125" style="169" customWidth="1"/>
    <col min="15373" max="15373" width="9.5703125" style="169" customWidth="1"/>
    <col min="15374" max="15374" width="9.28515625" style="169" customWidth="1"/>
    <col min="15375" max="15376" width="11.28515625" style="169" customWidth="1"/>
    <col min="15377" max="15377" width="9.5703125" style="169" customWidth="1"/>
    <col min="15378" max="15616" width="9.140625" style="169"/>
    <col min="15617" max="15617" width="4.42578125" style="169" customWidth="1"/>
    <col min="15618" max="15618" width="41" style="169" customWidth="1"/>
    <col min="15619" max="15619" width="14" style="169" customWidth="1"/>
    <col min="15620" max="15620" width="28.7109375" style="169" customWidth="1"/>
    <col min="15621" max="15621" width="34.28515625" style="169" customWidth="1"/>
    <col min="15622" max="15622" width="22.28515625" style="169" customWidth="1"/>
    <col min="15623" max="15623" width="34.7109375" style="169" customWidth="1"/>
    <col min="15624" max="15626" width="9.140625" style="169"/>
    <col min="15627" max="15628" width="10.5703125" style="169" customWidth="1"/>
    <col min="15629" max="15629" width="9.5703125" style="169" customWidth="1"/>
    <col min="15630" max="15630" width="9.28515625" style="169" customWidth="1"/>
    <col min="15631" max="15632" width="11.28515625" style="169" customWidth="1"/>
    <col min="15633" max="15633" width="9.5703125" style="169" customWidth="1"/>
    <col min="15634" max="15872" width="9.140625" style="169"/>
    <col min="15873" max="15873" width="4.42578125" style="169" customWidth="1"/>
    <col min="15874" max="15874" width="41" style="169" customWidth="1"/>
    <col min="15875" max="15875" width="14" style="169" customWidth="1"/>
    <col min="15876" max="15876" width="28.7109375" style="169" customWidth="1"/>
    <col min="15877" max="15877" width="34.28515625" style="169" customWidth="1"/>
    <col min="15878" max="15878" width="22.28515625" style="169" customWidth="1"/>
    <col min="15879" max="15879" width="34.7109375" style="169" customWidth="1"/>
    <col min="15880" max="15882" width="9.140625" style="169"/>
    <col min="15883" max="15884" width="10.5703125" style="169" customWidth="1"/>
    <col min="15885" max="15885" width="9.5703125" style="169" customWidth="1"/>
    <col min="15886" max="15886" width="9.28515625" style="169" customWidth="1"/>
    <col min="15887" max="15888" width="11.28515625" style="169" customWidth="1"/>
    <col min="15889" max="15889" width="9.5703125" style="169" customWidth="1"/>
    <col min="15890" max="16128" width="9.140625" style="169"/>
    <col min="16129" max="16129" width="4.42578125" style="169" customWidth="1"/>
    <col min="16130" max="16130" width="41" style="169" customWidth="1"/>
    <col min="16131" max="16131" width="14" style="169" customWidth="1"/>
    <col min="16132" max="16132" width="28.7109375" style="169" customWidth="1"/>
    <col min="16133" max="16133" width="34.28515625" style="169" customWidth="1"/>
    <col min="16134" max="16134" width="22.28515625" style="169" customWidth="1"/>
    <col min="16135" max="16135" width="34.7109375" style="169" customWidth="1"/>
    <col min="16136" max="16138" width="9.140625" style="169"/>
    <col min="16139" max="16140" width="10.5703125" style="169" customWidth="1"/>
    <col min="16141" max="16141" width="9.5703125" style="169" customWidth="1"/>
    <col min="16142" max="16142" width="9.28515625" style="169" customWidth="1"/>
    <col min="16143" max="16144" width="11.28515625" style="169" customWidth="1"/>
    <col min="16145" max="16145" width="9.5703125" style="169" customWidth="1"/>
    <col min="16146" max="16384" width="9.140625" style="169"/>
  </cols>
  <sheetData>
    <row r="1" spans="1:17" ht="114.75" x14ac:dyDescent="0.2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167"/>
      <c r="M1" s="167"/>
      <c r="N1" s="166"/>
      <c r="O1" s="168" t="s">
        <v>15</v>
      </c>
      <c r="P1" s="168"/>
      <c r="Q1" s="168"/>
    </row>
    <row r="2" spans="1:17" x14ac:dyDescent="0.2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  <c r="L2" s="167"/>
      <c r="M2" s="167"/>
      <c r="N2" s="166"/>
      <c r="O2" s="167"/>
      <c r="P2" s="167"/>
      <c r="Q2" s="167"/>
    </row>
    <row r="3" spans="1:17" ht="24" customHeight="1" x14ac:dyDescent="0.2">
      <c r="A3" s="170" t="s">
        <v>267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7" ht="18.75" x14ac:dyDescent="0.2">
      <c r="A4" s="171" t="s">
        <v>16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ht="18.75" customHeight="1" x14ac:dyDescent="0.2">
      <c r="A5" s="172" t="s">
        <v>14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</row>
    <row r="6" spans="1:17" ht="26.25" customHeight="1" x14ac:dyDescent="0.2">
      <c r="A6" s="173" t="s">
        <v>17</v>
      </c>
      <c r="B6" s="204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1:17" ht="51" x14ac:dyDescent="0.2">
      <c r="A7" s="174" t="s">
        <v>0</v>
      </c>
      <c r="B7" s="175" t="s">
        <v>10</v>
      </c>
      <c r="C7" s="175"/>
      <c r="D7" s="175"/>
      <c r="E7" s="175"/>
      <c r="F7" s="175"/>
      <c r="G7" s="175"/>
      <c r="H7" s="175" t="s">
        <v>105</v>
      </c>
      <c r="I7" s="175"/>
      <c r="J7" s="175"/>
      <c r="K7" s="175"/>
      <c r="L7" s="175"/>
      <c r="M7" s="175"/>
      <c r="N7" s="175" t="s">
        <v>106</v>
      </c>
      <c r="O7" s="175"/>
      <c r="P7" s="175"/>
      <c r="Q7" s="175"/>
    </row>
    <row r="8" spans="1:17" ht="204" x14ac:dyDescent="0.2">
      <c r="A8" s="176"/>
      <c r="B8" s="177" t="s">
        <v>4</v>
      </c>
      <c r="C8" s="177" t="s">
        <v>1</v>
      </c>
      <c r="D8" s="177" t="s">
        <v>3</v>
      </c>
      <c r="E8" s="177" t="s">
        <v>2</v>
      </c>
      <c r="F8" s="177" t="s">
        <v>6</v>
      </c>
      <c r="G8" s="177" t="s">
        <v>5</v>
      </c>
      <c r="H8" s="177" t="s">
        <v>7</v>
      </c>
      <c r="I8" s="177" t="s">
        <v>8</v>
      </c>
      <c r="J8" s="177" t="s">
        <v>9</v>
      </c>
      <c r="K8" s="178" t="s">
        <v>11</v>
      </c>
      <c r="L8" s="178" t="s">
        <v>12</v>
      </c>
      <c r="M8" s="178" t="s">
        <v>13</v>
      </c>
      <c r="N8" s="177" t="s">
        <v>9</v>
      </c>
      <c r="O8" s="178" t="s">
        <v>11</v>
      </c>
      <c r="P8" s="178" t="s">
        <v>12</v>
      </c>
      <c r="Q8" s="178" t="s">
        <v>13</v>
      </c>
    </row>
    <row r="9" spans="1:17" s="182" customFormat="1" x14ac:dyDescent="0.2">
      <c r="A9" s="179">
        <v>1</v>
      </c>
      <c r="B9" s="180" t="s">
        <v>175</v>
      </c>
      <c r="C9" s="179" t="s">
        <v>35</v>
      </c>
      <c r="D9" s="179" t="s">
        <v>176</v>
      </c>
      <c r="E9" s="179" t="s">
        <v>268</v>
      </c>
      <c r="F9" s="180" t="s">
        <v>177</v>
      </c>
      <c r="G9" s="180" t="s">
        <v>269</v>
      </c>
      <c r="H9" s="180">
        <v>0</v>
      </c>
      <c r="I9" s="180">
        <v>0</v>
      </c>
      <c r="J9" s="180">
        <v>0</v>
      </c>
      <c r="K9" s="181">
        <v>0</v>
      </c>
      <c r="L9" s="181">
        <v>0</v>
      </c>
      <c r="M9" s="181">
        <v>0</v>
      </c>
      <c r="N9" s="180">
        <v>13</v>
      </c>
      <c r="O9" s="181">
        <v>35645.360000000001</v>
      </c>
      <c r="P9" s="181">
        <v>35645.360000000001</v>
      </c>
      <c r="Q9" s="181">
        <v>0</v>
      </c>
    </row>
    <row r="10" spans="1:17" s="183" customFormat="1" x14ac:dyDescent="0.2">
      <c r="A10" s="179">
        <f>A9+1</f>
        <v>2</v>
      </c>
      <c r="B10" s="180" t="s">
        <v>84</v>
      </c>
      <c r="C10" s="179" t="s">
        <v>35</v>
      </c>
      <c r="D10" s="179" t="s">
        <v>176</v>
      </c>
      <c r="E10" s="179" t="s">
        <v>270</v>
      </c>
      <c r="F10" s="180" t="s">
        <v>86</v>
      </c>
      <c r="G10" s="180" t="s">
        <v>269</v>
      </c>
      <c r="H10" s="180">
        <v>0</v>
      </c>
      <c r="I10" s="180">
        <v>0</v>
      </c>
      <c r="J10" s="180">
        <v>0</v>
      </c>
      <c r="K10" s="181">
        <v>0</v>
      </c>
      <c r="L10" s="181">
        <v>0</v>
      </c>
      <c r="M10" s="181">
        <v>0</v>
      </c>
      <c r="N10" s="180">
        <v>110</v>
      </c>
      <c r="O10" s="181">
        <v>198268.4</v>
      </c>
      <c r="P10" s="181">
        <v>198268.4</v>
      </c>
      <c r="Q10" s="181">
        <v>0</v>
      </c>
    </row>
    <row r="11" spans="1:17" s="183" customFormat="1" x14ac:dyDescent="0.2">
      <c r="A11" s="179">
        <f t="shared" ref="A11:A74" si="0">A10+1</f>
        <v>3</v>
      </c>
      <c r="B11" s="180" t="s">
        <v>51</v>
      </c>
      <c r="C11" s="179" t="s">
        <v>36</v>
      </c>
      <c r="D11" s="179" t="s">
        <v>37</v>
      </c>
      <c r="E11" s="179" t="s">
        <v>271</v>
      </c>
      <c r="F11" s="180" t="s">
        <v>87</v>
      </c>
      <c r="G11" s="180" t="s">
        <v>269</v>
      </c>
      <c r="H11" s="180">
        <v>73</v>
      </c>
      <c r="I11" s="180">
        <v>60</v>
      </c>
      <c r="J11" s="180">
        <v>81</v>
      </c>
      <c r="K11" s="181">
        <v>109185.54</v>
      </c>
      <c r="L11" s="181">
        <v>93650.559999999998</v>
      </c>
      <c r="M11" s="181">
        <v>15534.98</v>
      </c>
      <c r="N11" s="180">
        <v>25</v>
      </c>
      <c r="O11" s="181">
        <v>63031.47</v>
      </c>
      <c r="P11" s="181">
        <v>63031.47</v>
      </c>
      <c r="Q11" s="181">
        <v>0</v>
      </c>
    </row>
    <row r="12" spans="1:17" s="183" customFormat="1" x14ac:dyDescent="0.2">
      <c r="A12" s="179">
        <f t="shared" si="0"/>
        <v>4</v>
      </c>
      <c r="B12" s="180" t="s">
        <v>18</v>
      </c>
      <c r="C12" s="179" t="s">
        <v>61</v>
      </c>
      <c r="D12" s="179" t="s">
        <v>151</v>
      </c>
      <c r="E12" s="179" t="s">
        <v>268</v>
      </c>
      <c r="F12" s="180" t="s">
        <v>152</v>
      </c>
      <c r="G12" s="180" t="s">
        <v>269</v>
      </c>
      <c r="H12" s="180">
        <v>67</v>
      </c>
      <c r="I12" s="180">
        <v>35</v>
      </c>
      <c r="J12" s="180">
        <v>55</v>
      </c>
      <c r="K12" s="181">
        <v>78256.91</v>
      </c>
      <c r="L12" s="181">
        <v>69622.61</v>
      </c>
      <c r="M12" s="181">
        <v>8634.2999999999993</v>
      </c>
      <c r="N12" s="180">
        <v>0</v>
      </c>
      <c r="O12" s="181">
        <v>0</v>
      </c>
      <c r="P12" s="181">
        <v>0</v>
      </c>
      <c r="Q12" s="181">
        <v>0</v>
      </c>
    </row>
    <row r="13" spans="1:17" s="183" customFormat="1" x14ac:dyDescent="0.2">
      <c r="A13" s="179">
        <f t="shared" si="0"/>
        <v>5</v>
      </c>
      <c r="B13" s="180" t="s">
        <v>71</v>
      </c>
      <c r="C13" s="179" t="s">
        <v>36</v>
      </c>
      <c r="D13" s="179" t="s">
        <v>37</v>
      </c>
      <c r="E13" s="179" t="s">
        <v>272</v>
      </c>
      <c r="F13" s="180" t="s">
        <v>178</v>
      </c>
      <c r="G13" s="180" t="s">
        <v>269</v>
      </c>
      <c r="H13" s="180">
        <v>39</v>
      </c>
      <c r="I13" s="180">
        <v>22</v>
      </c>
      <c r="J13" s="180">
        <v>27</v>
      </c>
      <c r="K13" s="181">
        <v>24634.15</v>
      </c>
      <c r="L13" s="181">
        <v>24634.15</v>
      </c>
      <c r="M13" s="181">
        <v>0</v>
      </c>
      <c r="N13" s="180">
        <v>24</v>
      </c>
      <c r="O13" s="181">
        <v>43500.53</v>
      </c>
      <c r="P13" s="181">
        <v>43500.53</v>
      </c>
      <c r="Q13" s="181">
        <v>0</v>
      </c>
    </row>
    <row r="14" spans="1:17" s="183" customFormat="1" x14ac:dyDescent="0.2">
      <c r="A14" s="179">
        <f t="shared" si="0"/>
        <v>6</v>
      </c>
      <c r="B14" s="180" t="s">
        <v>89</v>
      </c>
      <c r="C14" s="179" t="s">
        <v>36</v>
      </c>
      <c r="D14" s="179"/>
      <c r="E14" s="179" t="s">
        <v>273</v>
      </c>
      <c r="F14" s="180" t="s">
        <v>129</v>
      </c>
      <c r="G14" s="180" t="s">
        <v>269</v>
      </c>
      <c r="H14" s="180">
        <v>2</v>
      </c>
      <c r="I14" s="180">
        <v>1</v>
      </c>
      <c r="J14" s="180">
        <v>1</v>
      </c>
      <c r="K14" s="181">
        <v>0</v>
      </c>
      <c r="L14" s="181">
        <v>0</v>
      </c>
      <c r="M14" s="181">
        <v>0</v>
      </c>
      <c r="N14" s="180">
        <v>0</v>
      </c>
      <c r="O14" s="181">
        <v>0</v>
      </c>
      <c r="P14" s="181">
        <v>0</v>
      </c>
      <c r="Q14" s="181">
        <v>0</v>
      </c>
    </row>
    <row r="15" spans="1:17" s="183" customFormat="1" x14ac:dyDescent="0.2">
      <c r="A15" s="179">
        <f t="shared" si="0"/>
        <v>7</v>
      </c>
      <c r="B15" s="180" t="s">
        <v>19</v>
      </c>
      <c r="C15" s="179" t="s">
        <v>36</v>
      </c>
      <c r="D15" s="179" t="s">
        <v>37</v>
      </c>
      <c r="E15" s="179" t="s">
        <v>274</v>
      </c>
      <c r="F15" s="180" t="s">
        <v>130</v>
      </c>
      <c r="G15" s="180" t="s">
        <v>269</v>
      </c>
      <c r="H15" s="180">
        <v>32</v>
      </c>
      <c r="I15" s="180">
        <v>26</v>
      </c>
      <c r="J15" s="180">
        <v>38</v>
      </c>
      <c r="K15" s="181">
        <v>21991.279999999999</v>
      </c>
      <c r="L15" s="181">
        <v>21991.279999999999</v>
      </c>
      <c r="M15" s="181">
        <v>0</v>
      </c>
      <c r="N15" s="180">
        <v>13</v>
      </c>
      <c r="O15" s="181">
        <v>45552.480000000003</v>
      </c>
      <c r="P15" s="181">
        <v>45552.480000000003</v>
      </c>
      <c r="Q15" s="181">
        <v>0</v>
      </c>
    </row>
    <row r="16" spans="1:17" s="183" customFormat="1" x14ac:dyDescent="0.2">
      <c r="A16" s="179">
        <f t="shared" si="0"/>
        <v>8</v>
      </c>
      <c r="B16" s="180" t="s">
        <v>20</v>
      </c>
      <c r="C16" s="179" t="s">
        <v>36</v>
      </c>
      <c r="D16" s="179"/>
      <c r="E16" s="179" t="s">
        <v>275</v>
      </c>
      <c r="F16" s="180" t="s">
        <v>91</v>
      </c>
      <c r="G16" s="180" t="s">
        <v>269</v>
      </c>
      <c r="H16" s="180">
        <v>56</v>
      </c>
      <c r="I16" s="180">
        <v>46</v>
      </c>
      <c r="J16" s="180">
        <v>63</v>
      </c>
      <c r="K16" s="181">
        <v>141176.23000000001</v>
      </c>
      <c r="L16" s="181">
        <v>121765.73</v>
      </c>
      <c r="M16" s="181">
        <v>19410.5</v>
      </c>
      <c r="N16" s="180">
        <v>22</v>
      </c>
      <c r="O16" s="181">
        <v>60109.69</v>
      </c>
      <c r="P16" s="181">
        <v>60109.69</v>
      </c>
      <c r="Q16" s="181">
        <v>0</v>
      </c>
    </row>
    <row r="17" spans="1:17" s="183" customFormat="1" x14ac:dyDescent="0.2">
      <c r="A17" s="179">
        <f t="shared" si="0"/>
        <v>9</v>
      </c>
      <c r="B17" s="180" t="s">
        <v>21</v>
      </c>
      <c r="C17" s="179" t="s">
        <v>35</v>
      </c>
      <c r="D17" s="179" t="s">
        <v>176</v>
      </c>
      <c r="E17" s="179" t="s">
        <v>276</v>
      </c>
      <c r="F17" s="180" t="s">
        <v>53</v>
      </c>
      <c r="G17" s="180" t="s">
        <v>269</v>
      </c>
      <c r="H17" s="180">
        <v>55</v>
      </c>
      <c r="I17" s="180">
        <v>28</v>
      </c>
      <c r="J17" s="180">
        <v>40</v>
      </c>
      <c r="K17" s="181">
        <v>66304.479999999996</v>
      </c>
      <c r="L17" s="181">
        <v>66304.479999999996</v>
      </c>
      <c r="M17" s="181">
        <v>0</v>
      </c>
      <c r="N17" s="180">
        <v>16</v>
      </c>
      <c r="O17" s="181">
        <v>64514.61</v>
      </c>
      <c r="P17" s="181">
        <v>64514.61</v>
      </c>
      <c r="Q17" s="181">
        <v>0</v>
      </c>
    </row>
    <row r="18" spans="1:17" s="183" customFormat="1" x14ac:dyDescent="0.2">
      <c r="A18" s="179">
        <f t="shared" si="0"/>
        <v>10</v>
      </c>
      <c r="B18" s="180" t="s">
        <v>49</v>
      </c>
      <c r="C18" s="179" t="s">
        <v>36</v>
      </c>
      <c r="D18" s="179" t="s">
        <v>37</v>
      </c>
      <c r="E18" s="179" t="s">
        <v>277</v>
      </c>
      <c r="F18" s="180" t="s">
        <v>92</v>
      </c>
      <c r="G18" s="180" t="s">
        <v>269</v>
      </c>
      <c r="H18" s="180">
        <v>95</v>
      </c>
      <c r="I18" s="180">
        <v>77</v>
      </c>
      <c r="J18" s="180">
        <v>105</v>
      </c>
      <c r="K18" s="181">
        <v>86282.78</v>
      </c>
      <c r="L18" s="181">
        <v>86282.78</v>
      </c>
      <c r="M18" s="181">
        <v>0</v>
      </c>
      <c r="N18" s="180">
        <v>23</v>
      </c>
      <c r="O18" s="181">
        <v>29809.599999999999</v>
      </c>
      <c r="P18" s="181">
        <v>29809.599999999999</v>
      </c>
      <c r="Q18" s="181">
        <v>0</v>
      </c>
    </row>
    <row r="19" spans="1:17" s="183" customFormat="1" x14ac:dyDescent="0.2">
      <c r="A19" s="179">
        <f t="shared" si="0"/>
        <v>11</v>
      </c>
      <c r="B19" s="180" t="s">
        <v>22</v>
      </c>
      <c r="C19" s="179" t="s">
        <v>61</v>
      </c>
      <c r="D19" s="179" t="s">
        <v>278</v>
      </c>
      <c r="E19" s="179" t="s">
        <v>270</v>
      </c>
      <c r="F19" s="180" t="s">
        <v>93</v>
      </c>
      <c r="G19" s="180" t="s">
        <v>269</v>
      </c>
      <c r="H19" s="180">
        <v>80</v>
      </c>
      <c r="I19" s="180">
        <v>62</v>
      </c>
      <c r="J19" s="180">
        <v>83</v>
      </c>
      <c r="K19" s="181">
        <v>140004.06</v>
      </c>
      <c r="L19" s="181">
        <v>127489.43</v>
      </c>
      <c r="M19" s="181">
        <v>12514.63</v>
      </c>
      <c r="N19" s="180">
        <v>57</v>
      </c>
      <c r="O19" s="181">
        <v>429480.59</v>
      </c>
      <c r="P19" s="181">
        <v>420115.15</v>
      </c>
      <c r="Q19" s="181">
        <v>9365.44</v>
      </c>
    </row>
    <row r="20" spans="1:17" s="183" customFormat="1" x14ac:dyDescent="0.2">
      <c r="A20" s="179">
        <f t="shared" si="0"/>
        <v>12</v>
      </c>
      <c r="B20" s="180" t="s">
        <v>54</v>
      </c>
      <c r="C20" s="179" t="s">
        <v>36</v>
      </c>
      <c r="D20" s="179" t="s">
        <v>37</v>
      </c>
      <c r="E20" s="179" t="s">
        <v>275</v>
      </c>
      <c r="F20" s="180" t="s">
        <v>94</v>
      </c>
      <c r="G20" s="180" t="s">
        <v>269</v>
      </c>
      <c r="H20" s="180">
        <v>150</v>
      </c>
      <c r="I20" s="180">
        <v>126</v>
      </c>
      <c r="J20" s="180">
        <v>158</v>
      </c>
      <c r="K20" s="181">
        <v>177858.05</v>
      </c>
      <c r="L20" s="181">
        <v>140744.26999999999</v>
      </c>
      <c r="M20" s="181">
        <v>37113.78</v>
      </c>
      <c r="N20" s="180">
        <v>70</v>
      </c>
      <c r="O20" s="181">
        <v>142134.37</v>
      </c>
      <c r="P20" s="181">
        <v>133058.87</v>
      </c>
      <c r="Q20" s="181">
        <v>9075.5</v>
      </c>
    </row>
    <row r="21" spans="1:17" s="183" customFormat="1" x14ac:dyDescent="0.2">
      <c r="A21" s="179">
        <f t="shared" si="0"/>
        <v>13</v>
      </c>
      <c r="B21" s="180" t="s">
        <v>23</v>
      </c>
      <c r="C21" s="179" t="s">
        <v>36</v>
      </c>
      <c r="D21" s="179" t="s">
        <v>37</v>
      </c>
      <c r="E21" s="179" t="s">
        <v>270</v>
      </c>
      <c r="F21" s="180" t="s">
        <v>95</v>
      </c>
      <c r="G21" s="180" t="s">
        <v>269</v>
      </c>
      <c r="H21" s="180">
        <v>88</v>
      </c>
      <c r="I21" s="180">
        <v>26</v>
      </c>
      <c r="J21" s="180">
        <v>29</v>
      </c>
      <c r="K21" s="181">
        <v>24212.48</v>
      </c>
      <c r="L21" s="181">
        <v>24212.48</v>
      </c>
      <c r="M21" s="181">
        <v>0</v>
      </c>
      <c r="N21" s="180">
        <v>93</v>
      </c>
      <c r="O21" s="181">
        <v>244838.22</v>
      </c>
      <c r="P21" s="181">
        <v>244838.22</v>
      </c>
      <c r="Q21" s="181">
        <v>0</v>
      </c>
    </row>
    <row r="22" spans="1:17" s="183" customFormat="1" x14ac:dyDescent="0.2">
      <c r="A22" s="179">
        <f t="shared" si="0"/>
        <v>14</v>
      </c>
      <c r="B22" s="180" t="s">
        <v>56</v>
      </c>
      <c r="C22" s="179" t="s">
        <v>36</v>
      </c>
      <c r="D22" s="179" t="s">
        <v>37</v>
      </c>
      <c r="E22" s="179" t="s">
        <v>279</v>
      </c>
      <c r="F22" s="180" t="s">
        <v>75</v>
      </c>
      <c r="G22" s="180" t="s">
        <v>269</v>
      </c>
      <c r="H22" s="180">
        <v>15</v>
      </c>
      <c r="I22" s="180">
        <v>0</v>
      </c>
      <c r="J22" s="180">
        <v>0</v>
      </c>
      <c r="K22" s="181">
        <v>0</v>
      </c>
      <c r="L22" s="181">
        <v>0</v>
      </c>
      <c r="M22" s="181">
        <v>0</v>
      </c>
      <c r="N22" s="180">
        <v>0</v>
      </c>
      <c r="O22" s="181">
        <v>0</v>
      </c>
      <c r="P22" s="181">
        <v>0</v>
      </c>
      <c r="Q22" s="181">
        <v>0</v>
      </c>
    </row>
    <row r="23" spans="1:17" s="183" customFormat="1" x14ac:dyDescent="0.2">
      <c r="A23" s="179">
        <f t="shared" si="0"/>
        <v>15</v>
      </c>
      <c r="B23" s="180" t="s">
        <v>145</v>
      </c>
      <c r="C23" s="179" t="s">
        <v>61</v>
      </c>
      <c r="D23" s="179" t="s">
        <v>179</v>
      </c>
      <c r="E23" s="179" t="s">
        <v>270</v>
      </c>
      <c r="F23" s="180" t="s">
        <v>180</v>
      </c>
      <c r="G23" s="180" t="s">
        <v>269</v>
      </c>
      <c r="H23" s="180">
        <v>12</v>
      </c>
      <c r="I23" s="180">
        <v>9</v>
      </c>
      <c r="J23" s="180">
        <v>9</v>
      </c>
      <c r="K23" s="181">
        <v>3021.78</v>
      </c>
      <c r="L23" s="181">
        <v>3021.78</v>
      </c>
      <c r="M23" s="181">
        <v>0</v>
      </c>
      <c r="N23" s="180">
        <v>0</v>
      </c>
      <c r="O23" s="181">
        <v>0</v>
      </c>
      <c r="P23" s="181">
        <v>0</v>
      </c>
      <c r="Q23" s="181">
        <v>0</v>
      </c>
    </row>
    <row r="24" spans="1:17" s="183" customFormat="1" x14ac:dyDescent="0.2">
      <c r="A24" s="179">
        <f t="shared" si="0"/>
        <v>16</v>
      </c>
      <c r="B24" s="180" t="s">
        <v>24</v>
      </c>
      <c r="C24" s="179" t="s">
        <v>36</v>
      </c>
      <c r="D24" s="179" t="s">
        <v>37</v>
      </c>
      <c r="E24" s="179" t="s">
        <v>280</v>
      </c>
      <c r="F24" s="180" t="s">
        <v>76</v>
      </c>
      <c r="G24" s="180" t="s">
        <v>269</v>
      </c>
      <c r="H24" s="180">
        <v>12</v>
      </c>
      <c r="I24" s="180">
        <v>1</v>
      </c>
      <c r="J24" s="180">
        <v>2</v>
      </c>
      <c r="K24" s="181">
        <v>0</v>
      </c>
      <c r="L24" s="181">
        <v>0</v>
      </c>
      <c r="M24" s="181">
        <v>0</v>
      </c>
      <c r="N24" s="180">
        <v>8</v>
      </c>
      <c r="O24" s="181">
        <v>12312.94</v>
      </c>
      <c r="P24" s="181">
        <v>9741.7199999999993</v>
      </c>
      <c r="Q24" s="181">
        <v>2571.2199999999998</v>
      </c>
    </row>
    <row r="25" spans="1:17" s="183" customFormat="1" ht="11.25" customHeight="1" x14ac:dyDescent="0.2">
      <c r="A25" s="179">
        <f t="shared" si="0"/>
        <v>17</v>
      </c>
      <c r="B25" s="180" t="s">
        <v>181</v>
      </c>
      <c r="C25" s="179" t="s">
        <v>61</v>
      </c>
      <c r="D25" s="179" t="s">
        <v>182</v>
      </c>
      <c r="E25" s="179" t="s">
        <v>270</v>
      </c>
      <c r="F25" s="180" t="s">
        <v>183</v>
      </c>
      <c r="G25" s="180" t="s">
        <v>269</v>
      </c>
      <c r="H25" s="180">
        <v>20</v>
      </c>
      <c r="I25" s="180">
        <v>15</v>
      </c>
      <c r="J25" s="180">
        <v>23</v>
      </c>
      <c r="K25" s="181">
        <v>10637.4</v>
      </c>
      <c r="L25" s="181">
        <v>0</v>
      </c>
      <c r="M25" s="181">
        <v>10637.4</v>
      </c>
      <c r="N25" s="180">
        <v>0</v>
      </c>
      <c r="O25" s="181">
        <v>0</v>
      </c>
      <c r="P25" s="181">
        <v>0</v>
      </c>
      <c r="Q25" s="181">
        <v>0</v>
      </c>
    </row>
    <row r="26" spans="1:17" s="183" customFormat="1" x14ac:dyDescent="0.2">
      <c r="A26" s="179">
        <f t="shared" si="0"/>
        <v>18</v>
      </c>
      <c r="B26" s="180" t="s">
        <v>25</v>
      </c>
      <c r="C26" s="179" t="s">
        <v>36</v>
      </c>
      <c r="D26" s="179" t="s">
        <v>37</v>
      </c>
      <c r="E26" s="179" t="s">
        <v>281</v>
      </c>
      <c r="F26" s="180" t="s">
        <v>131</v>
      </c>
      <c r="G26" s="180" t="s">
        <v>269</v>
      </c>
      <c r="H26" s="180">
        <v>97</v>
      </c>
      <c r="I26" s="180">
        <v>18</v>
      </c>
      <c r="J26" s="180">
        <v>24</v>
      </c>
      <c r="K26" s="181">
        <v>23446.880000000001</v>
      </c>
      <c r="L26" s="181">
        <v>23446.880000000001</v>
      </c>
      <c r="M26" s="181">
        <v>0</v>
      </c>
      <c r="N26" s="180">
        <v>16</v>
      </c>
      <c r="O26" s="181">
        <v>21789.3</v>
      </c>
      <c r="P26" s="181">
        <v>21789.3</v>
      </c>
      <c r="Q26" s="181">
        <v>0</v>
      </c>
    </row>
    <row r="27" spans="1:17" s="183" customFormat="1" x14ac:dyDescent="0.2">
      <c r="A27" s="179">
        <f t="shared" si="0"/>
        <v>19</v>
      </c>
      <c r="B27" s="180" t="s">
        <v>58</v>
      </c>
      <c r="C27" s="179" t="s">
        <v>36</v>
      </c>
      <c r="D27" s="179" t="s">
        <v>37</v>
      </c>
      <c r="E27" s="179" t="s">
        <v>274</v>
      </c>
      <c r="F27" s="180" t="s">
        <v>97</v>
      </c>
      <c r="G27" s="180" t="s">
        <v>269</v>
      </c>
      <c r="H27" s="180">
        <v>40</v>
      </c>
      <c r="I27" s="180">
        <v>32</v>
      </c>
      <c r="J27" s="180">
        <v>46</v>
      </c>
      <c r="K27" s="181">
        <v>37917.72</v>
      </c>
      <c r="L27" s="181">
        <v>37917.72</v>
      </c>
      <c r="M27" s="181">
        <v>0</v>
      </c>
      <c r="N27" s="180">
        <v>14</v>
      </c>
      <c r="O27" s="181">
        <v>28543.93</v>
      </c>
      <c r="P27" s="181">
        <v>28543.93</v>
      </c>
      <c r="Q27" s="181">
        <v>0</v>
      </c>
    </row>
    <row r="28" spans="1:17" s="183" customFormat="1" x14ac:dyDescent="0.2">
      <c r="A28" s="179">
        <f t="shared" si="0"/>
        <v>20</v>
      </c>
      <c r="B28" s="180" t="s">
        <v>26</v>
      </c>
      <c r="C28" s="179" t="s">
        <v>36</v>
      </c>
      <c r="D28" s="179" t="s">
        <v>37</v>
      </c>
      <c r="E28" s="179" t="s">
        <v>282</v>
      </c>
      <c r="F28" s="180" t="s">
        <v>98</v>
      </c>
      <c r="G28" s="180" t="s">
        <v>269</v>
      </c>
      <c r="H28" s="180">
        <v>196</v>
      </c>
      <c r="I28" s="180">
        <v>174</v>
      </c>
      <c r="J28" s="180">
        <v>210</v>
      </c>
      <c r="K28" s="181">
        <v>162678.82</v>
      </c>
      <c r="L28" s="181">
        <v>148500.28</v>
      </c>
      <c r="M28" s="181">
        <v>14178.54</v>
      </c>
      <c r="N28" s="180">
        <v>26</v>
      </c>
      <c r="O28" s="181">
        <v>71673.009999999995</v>
      </c>
      <c r="P28" s="181">
        <v>71408.710000000006</v>
      </c>
      <c r="Q28" s="181">
        <v>264.3</v>
      </c>
    </row>
    <row r="29" spans="1:17" s="183" customFormat="1" x14ac:dyDescent="0.2">
      <c r="A29" s="179">
        <f t="shared" si="0"/>
        <v>21</v>
      </c>
      <c r="B29" s="180" t="s">
        <v>77</v>
      </c>
      <c r="C29" s="179" t="s">
        <v>36</v>
      </c>
      <c r="D29" s="179"/>
      <c r="E29" s="179" t="s">
        <v>280</v>
      </c>
      <c r="F29" s="180" t="s">
        <v>157</v>
      </c>
      <c r="G29" s="180" t="s">
        <v>269</v>
      </c>
      <c r="H29" s="180">
        <v>60</v>
      </c>
      <c r="I29" s="180">
        <v>16</v>
      </c>
      <c r="J29" s="180">
        <v>22</v>
      </c>
      <c r="K29" s="181">
        <v>37396.93</v>
      </c>
      <c r="L29" s="181">
        <v>37396.93</v>
      </c>
      <c r="M29" s="181">
        <v>0</v>
      </c>
      <c r="N29" s="180">
        <v>42</v>
      </c>
      <c r="O29" s="181">
        <v>66269.14</v>
      </c>
      <c r="P29" s="181">
        <v>66269.14</v>
      </c>
      <c r="Q29" s="181">
        <v>0</v>
      </c>
    </row>
    <row r="30" spans="1:17" s="183" customFormat="1" x14ac:dyDescent="0.2">
      <c r="A30" s="179">
        <f t="shared" si="0"/>
        <v>22</v>
      </c>
      <c r="B30" s="180" t="s">
        <v>27</v>
      </c>
      <c r="C30" s="179" t="s">
        <v>36</v>
      </c>
      <c r="D30" s="179" t="s">
        <v>37</v>
      </c>
      <c r="E30" s="179" t="s">
        <v>270</v>
      </c>
      <c r="F30" s="180" t="s">
        <v>99</v>
      </c>
      <c r="G30" s="180" t="s">
        <v>269</v>
      </c>
      <c r="H30" s="180">
        <v>79</v>
      </c>
      <c r="I30" s="180">
        <v>44</v>
      </c>
      <c r="J30" s="180">
        <v>53</v>
      </c>
      <c r="K30" s="181">
        <v>70330.38</v>
      </c>
      <c r="L30" s="181">
        <v>8881.3700000000008</v>
      </c>
      <c r="M30" s="181">
        <v>61449.01</v>
      </c>
      <c r="N30" s="180">
        <v>33</v>
      </c>
      <c r="O30" s="181">
        <v>71381.62</v>
      </c>
      <c r="P30" s="181">
        <v>29564.41</v>
      </c>
      <c r="Q30" s="181">
        <v>11817.21</v>
      </c>
    </row>
    <row r="31" spans="1:17" s="183" customFormat="1" x14ac:dyDescent="0.2">
      <c r="A31" s="179">
        <f t="shared" si="0"/>
        <v>23</v>
      </c>
      <c r="B31" s="180" t="s">
        <v>28</v>
      </c>
      <c r="C31" s="179" t="s">
        <v>36</v>
      </c>
      <c r="D31" s="179" t="s">
        <v>37</v>
      </c>
      <c r="E31" s="179" t="s">
        <v>268</v>
      </c>
      <c r="F31" s="180" t="s">
        <v>100</v>
      </c>
      <c r="G31" s="180" t="s">
        <v>269</v>
      </c>
      <c r="H31" s="180">
        <v>50</v>
      </c>
      <c r="I31" s="180">
        <v>26</v>
      </c>
      <c r="J31" s="180">
        <v>36</v>
      </c>
      <c r="K31" s="181">
        <v>38306.239999999998</v>
      </c>
      <c r="L31" s="181">
        <v>38306.239999999998</v>
      </c>
      <c r="M31" s="181">
        <v>0</v>
      </c>
      <c r="N31" s="180">
        <v>11</v>
      </c>
      <c r="O31" s="181">
        <v>33453.25</v>
      </c>
      <c r="P31" s="181">
        <v>33453.25</v>
      </c>
      <c r="Q31" s="181">
        <v>0</v>
      </c>
    </row>
    <row r="32" spans="1:17" s="183" customFormat="1" x14ac:dyDescent="0.2">
      <c r="A32" s="179">
        <f t="shared" si="0"/>
        <v>24</v>
      </c>
      <c r="B32" s="180" t="s">
        <v>184</v>
      </c>
      <c r="C32" s="179" t="s">
        <v>61</v>
      </c>
      <c r="D32" s="179" t="s">
        <v>185</v>
      </c>
      <c r="E32" s="179" t="s">
        <v>275</v>
      </c>
      <c r="F32" s="180" t="s">
        <v>187</v>
      </c>
      <c r="G32" s="180" t="s">
        <v>269</v>
      </c>
      <c r="H32" s="180">
        <v>10</v>
      </c>
      <c r="I32" s="180">
        <v>9</v>
      </c>
      <c r="J32" s="180">
        <v>10</v>
      </c>
      <c r="K32" s="181">
        <v>6847.13</v>
      </c>
      <c r="L32" s="181">
        <v>6847.13</v>
      </c>
      <c r="M32" s="181">
        <v>0</v>
      </c>
      <c r="N32" s="180">
        <v>0</v>
      </c>
      <c r="O32" s="181">
        <v>0</v>
      </c>
      <c r="P32" s="181">
        <v>0</v>
      </c>
      <c r="Q32" s="181">
        <v>0</v>
      </c>
    </row>
    <row r="33" spans="1:18" s="183" customFormat="1" x14ac:dyDescent="0.2">
      <c r="A33" s="179">
        <f t="shared" si="0"/>
        <v>25</v>
      </c>
      <c r="B33" s="180" t="s">
        <v>132</v>
      </c>
      <c r="C33" s="179" t="s">
        <v>61</v>
      </c>
      <c r="D33" s="179" t="s">
        <v>238</v>
      </c>
      <c r="E33" s="179" t="s">
        <v>270</v>
      </c>
      <c r="F33" s="180" t="s">
        <v>239</v>
      </c>
      <c r="G33" s="180" t="s">
        <v>269</v>
      </c>
      <c r="H33" s="180">
        <v>68</v>
      </c>
      <c r="I33" s="180">
        <v>60</v>
      </c>
      <c r="J33" s="180">
        <v>71</v>
      </c>
      <c r="K33" s="181">
        <v>56682.06</v>
      </c>
      <c r="L33" s="181">
        <v>56682.06</v>
      </c>
      <c r="M33" s="181">
        <v>0</v>
      </c>
      <c r="N33" s="180">
        <v>0</v>
      </c>
      <c r="O33" s="181">
        <v>0</v>
      </c>
      <c r="P33" s="181">
        <v>0</v>
      </c>
      <c r="Q33" s="181">
        <v>0</v>
      </c>
    </row>
    <row r="34" spans="1:18" s="183" customFormat="1" x14ac:dyDescent="0.2">
      <c r="A34" s="179">
        <f t="shared" si="0"/>
        <v>26</v>
      </c>
      <c r="B34" s="180" t="s">
        <v>29</v>
      </c>
      <c r="C34" s="179" t="s">
        <v>36</v>
      </c>
      <c r="D34" s="179" t="s">
        <v>37</v>
      </c>
      <c r="E34" s="179" t="s">
        <v>276</v>
      </c>
      <c r="F34" s="180" t="s">
        <v>101</v>
      </c>
      <c r="G34" s="180" t="s">
        <v>269</v>
      </c>
      <c r="H34" s="180">
        <v>127</v>
      </c>
      <c r="I34" s="180">
        <v>98</v>
      </c>
      <c r="J34" s="180">
        <v>143</v>
      </c>
      <c r="K34" s="181">
        <v>152172.34</v>
      </c>
      <c r="L34" s="181">
        <v>123365.49</v>
      </c>
      <c r="M34" s="181">
        <v>28806.85</v>
      </c>
      <c r="N34" s="180">
        <v>57</v>
      </c>
      <c r="O34" s="181">
        <v>108482.46</v>
      </c>
      <c r="P34" s="181">
        <v>101941.39</v>
      </c>
      <c r="Q34" s="181">
        <v>6541.07</v>
      </c>
    </row>
    <row r="35" spans="1:18" s="183" customFormat="1" x14ac:dyDescent="0.2">
      <c r="A35" s="179">
        <f t="shared" si="0"/>
        <v>27</v>
      </c>
      <c r="B35" s="180" t="s">
        <v>30</v>
      </c>
      <c r="C35" s="179" t="s">
        <v>36</v>
      </c>
      <c r="D35" s="179" t="s">
        <v>37</v>
      </c>
      <c r="E35" s="179" t="s">
        <v>282</v>
      </c>
      <c r="F35" s="180" t="s">
        <v>60</v>
      </c>
      <c r="G35" s="180" t="s">
        <v>269</v>
      </c>
      <c r="H35" s="180">
        <v>13</v>
      </c>
      <c r="I35" s="180">
        <v>0</v>
      </c>
      <c r="J35" s="180">
        <v>0</v>
      </c>
      <c r="K35" s="181">
        <v>0</v>
      </c>
      <c r="L35" s="181">
        <v>0</v>
      </c>
      <c r="M35" s="181">
        <v>0</v>
      </c>
      <c r="N35" s="180">
        <v>0</v>
      </c>
      <c r="O35" s="181">
        <v>0</v>
      </c>
      <c r="P35" s="181">
        <v>0</v>
      </c>
      <c r="Q35" s="181">
        <v>0</v>
      </c>
    </row>
    <row r="36" spans="1:18" s="183" customFormat="1" x14ac:dyDescent="0.2">
      <c r="A36" s="179">
        <f t="shared" si="0"/>
        <v>28</v>
      </c>
      <c r="B36" s="180" t="s">
        <v>135</v>
      </c>
      <c r="C36" s="179" t="s">
        <v>36</v>
      </c>
      <c r="D36" s="179" t="s">
        <v>37</v>
      </c>
      <c r="E36" s="179" t="s">
        <v>270</v>
      </c>
      <c r="F36" s="180" t="s">
        <v>136</v>
      </c>
      <c r="G36" s="180" t="s">
        <v>269</v>
      </c>
      <c r="H36" s="180">
        <v>0</v>
      </c>
      <c r="I36" s="180">
        <v>0</v>
      </c>
      <c r="J36" s="180">
        <v>0</v>
      </c>
      <c r="K36" s="181">
        <v>0</v>
      </c>
      <c r="L36" s="181">
        <v>0</v>
      </c>
      <c r="M36" s="181">
        <v>0</v>
      </c>
      <c r="N36" s="180">
        <v>1</v>
      </c>
      <c r="O36" s="181">
        <v>0</v>
      </c>
      <c r="P36" s="181">
        <v>0</v>
      </c>
      <c r="Q36" s="181">
        <v>0</v>
      </c>
    </row>
    <row r="37" spans="1:18" s="183" customFormat="1" x14ac:dyDescent="0.2">
      <c r="A37" s="179">
        <f t="shared" si="0"/>
        <v>29</v>
      </c>
      <c r="B37" s="180" t="s">
        <v>31</v>
      </c>
      <c r="C37" s="179" t="s">
        <v>36</v>
      </c>
      <c r="D37" s="179" t="s">
        <v>37</v>
      </c>
      <c r="E37" s="179" t="s">
        <v>283</v>
      </c>
      <c r="F37" s="180" t="s">
        <v>137</v>
      </c>
      <c r="G37" s="180" t="s">
        <v>269</v>
      </c>
      <c r="H37" s="180">
        <v>126</v>
      </c>
      <c r="I37" s="180">
        <v>90</v>
      </c>
      <c r="J37" s="180">
        <v>152</v>
      </c>
      <c r="K37" s="181">
        <v>142573.26</v>
      </c>
      <c r="L37" s="181">
        <v>142573.26</v>
      </c>
      <c r="M37" s="181">
        <v>0</v>
      </c>
      <c r="N37" s="180">
        <v>79</v>
      </c>
      <c r="O37" s="181">
        <v>158437.31</v>
      </c>
      <c r="P37" s="181">
        <v>158437.31</v>
      </c>
      <c r="Q37" s="181">
        <v>0</v>
      </c>
    </row>
    <row r="38" spans="1:18" s="183" customFormat="1" x14ac:dyDescent="0.2">
      <c r="A38" s="179">
        <f t="shared" si="0"/>
        <v>30</v>
      </c>
      <c r="B38" s="180" t="s">
        <v>32</v>
      </c>
      <c r="C38" s="179" t="s">
        <v>36</v>
      </c>
      <c r="D38" s="179"/>
      <c r="E38" s="179" t="s">
        <v>275</v>
      </c>
      <c r="F38" s="180" t="s">
        <v>102</v>
      </c>
      <c r="G38" s="180" t="s">
        <v>269</v>
      </c>
      <c r="H38" s="180">
        <v>107</v>
      </c>
      <c r="I38" s="180">
        <v>88</v>
      </c>
      <c r="J38" s="180">
        <v>120</v>
      </c>
      <c r="K38" s="181">
        <v>116792.87</v>
      </c>
      <c r="L38" s="181">
        <v>101987.55</v>
      </c>
      <c r="M38" s="181">
        <v>14805.32</v>
      </c>
      <c r="N38" s="180">
        <v>55</v>
      </c>
      <c r="O38" s="181">
        <v>158866.44</v>
      </c>
      <c r="P38" s="181">
        <v>157529.87</v>
      </c>
      <c r="Q38" s="181">
        <v>1336.57</v>
      </c>
    </row>
    <row r="39" spans="1:18" s="183" customFormat="1" x14ac:dyDescent="0.2">
      <c r="A39" s="179">
        <f t="shared" si="0"/>
        <v>31</v>
      </c>
      <c r="B39" s="180" t="s">
        <v>138</v>
      </c>
      <c r="C39" s="179" t="s">
        <v>61</v>
      </c>
      <c r="D39" s="179" t="s">
        <v>191</v>
      </c>
      <c r="E39" s="179" t="s">
        <v>270</v>
      </c>
      <c r="F39" s="180" t="s">
        <v>264</v>
      </c>
      <c r="G39" s="180" t="s">
        <v>269</v>
      </c>
      <c r="H39" s="180">
        <v>142</v>
      </c>
      <c r="I39" s="180">
        <v>126</v>
      </c>
      <c r="J39" s="180">
        <v>145</v>
      </c>
      <c r="K39" s="181">
        <v>82982.63</v>
      </c>
      <c r="L39" s="181">
        <v>75876.36</v>
      </c>
      <c r="M39" s="181">
        <v>7106.27</v>
      </c>
      <c r="N39" s="180">
        <v>0</v>
      </c>
      <c r="O39" s="181">
        <v>0</v>
      </c>
      <c r="P39" s="181">
        <v>0</v>
      </c>
      <c r="Q39" s="181">
        <v>0</v>
      </c>
    </row>
    <row r="40" spans="1:18" s="183" customFormat="1" x14ac:dyDescent="0.2">
      <c r="A40" s="179">
        <f t="shared" si="0"/>
        <v>32</v>
      </c>
      <c r="B40" s="180" t="s">
        <v>188</v>
      </c>
      <c r="C40" s="179" t="s">
        <v>36</v>
      </c>
      <c r="D40" s="179"/>
      <c r="E40" s="179" t="s">
        <v>270</v>
      </c>
      <c r="F40" s="180" t="s">
        <v>189</v>
      </c>
      <c r="G40" s="180" t="s">
        <v>269</v>
      </c>
      <c r="H40" s="180">
        <v>8</v>
      </c>
      <c r="I40" s="180">
        <v>4</v>
      </c>
      <c r="J40" s="180">
        <v>6</v>
      </c>
      <c r="K40" s="181">
        <v>8838.06</v>
      </c>
      <c r="L40" s="181">
        <v>3174.24</v>
      </c>
      <c r="M40" s="181">
        <v>5663.82</v>
      </c>
      <c r="N40" s="180">
        <v>0</v>
      </c>
      <c r="O40" s="181">
        <v>0</v>
      </c>
      <c r="P40" s="181">
        <v>0</v>
      </c>
      <c r="Q40" s="181">
        <v>0</v>
      </c>
    </row>
    <row r="41" spans="1:18" s="183" customFormat="1" x14ac:dyDescent="0.2">
      <c r="A41" s="179">
        <f t="shared" si="0"/>
        <v>33</v>
      </c>
      <c r="B41" s="180" t="s">
        <v>140</v>
      </c>
      <c r="C41" s="179" t="s">
        <v>36</v>
      </c>
      <c r="D41" s="179"/>
      <c r="E41" s="179" t="s">
        <v>272</v>
      </c>
      <c r="F41" s="180" t="s">
        <v>142</v>
      </c>
      <c r="G41" s="180" t="s">
        <v>269</v>
      </c>
      <c r="H41" s="180">
        <v>38</v>
      </c>
      <c r="I41" s="180">
        <v>30</v>
      </c>
      <c r="J41" s="180">
        <v>38</v>
      </c>
      <c r="K41" s="181">
        <v>40188.9</v>
      </c>
      <c r="L41" s="181">
        <v>18192.439999999999</v>
      </c>
      <c r="M41" s="181">
        <v>21996.46</v>
      </c>
      <c r="N41" s="180">
        <v>0</v>
      </c>
      <c r="O41" s="181">
        <v>0</v>
      </c>
      <c r="P41" s="181">
        <v>0</v>
      </c>
      <c r="Q41" s="181">
        <v>0</v>
      </c>
    </row>
    <row r="42" spans="1:18" s="183" customFormat="1" x14ac:dyDescent="0.2">
      <c r="A42" s="179">
        <f t="shared" si="0"/>
        <v>34</v>
      </c>
      <c r="B42" s="180" t="s">
        <v>33</v>
      </c>
      <c r="C42" s="179" t="s">
        <v>36</v>
      </c>
      <c r="D42" s="179" t="s">
        <v>37</v>
      </c>
      <c r="E42" s="179" t="s">
        <v>272</v>
      </c>
      <c r="F42" s="180" t="s">
        <v>143</v>
      </c>
      <c r="G42" s="180" t="s">
        <v>269</v>
      </c>
      <c r="H42" s="180">
        <v>37</v>
      </c>
      <c r="I42" s="180">
        <v>30</v>
      </c>
      <c r="J42" s="180">
        <v>40</v>
      </c>
      <c r="K42" s="181">
        <v>35383</v>
      </c>
      <c r="L42" s="181">
        <v>35383</v>
      </c>
      <c r="M42" s="181">
        <v>0</v>
      </c>
      <c r="N42" s="180">
        <v>18</v>
      </c>
      <c r="O42" s="181">
        <v>46150.61</v>
      </c>
      <c r="P42" s="181">
        <v>46150.61</v>
      </c>
      <c r="Q42" s="181">
        <v>0</v>
      </c>
    </row>
    <row r="43" spans="1:18" s="183" customFormat="1" x14ac:dyDescent="0.2">
      <c r="A43" s="179">
        <f t="shared" si="0"/>
        <v>35</v>
      </c>
      <c r="B43" s="180" t="s">
        <v>81</v>
      </c>
      <c r="C43" s="179" t="s">
        <v>61</v>
      </c>
      <c r="D43" s="179" t="s">
        <v>230</v>
      </c>
      <c r="E43" s="179" t="s">
        <v>270</v>
      </c>
      <c r="F43" s="180" t="s">
        <v>231</v>
      </c>
      <c r="G43" s="180" t="s">
        <v>269</v>
      </c>
      <c r="H43" s="180">
        <v>63</v>
      </c>
      <c r="I43" s="180">
        <v>47</v>
      </c>
      <c r="J43" s="180">
        <v>57</v>
      </c>
      <c r="K43" s="181">
        <v>53077.71</v>
      </c>
      <c r="L43" s="181">
        <v>34591.379999999997</v>
      </c>
      <c r="M43" s="181">
        <v>18486.330000000002</v>
      </c>
      <c r="N43" s="180">
        <v>6</v>
      </c>
      <c r="O43" s="181">
        <v>8388.2800000000007</v>
      </c>
      <c r="P43" s="181">
        <v>7355.48</v>
      </c>
      <c r="Q43" s="181">
        <v>1032.8</v>
      </c>
    </row>
    <row r="44" spans="1:18" s="183" customFormat="1" x14ac:dyDescent="0.2">
      <c r="A44" s="179">
        <f t="shared" si="0"/>
        <v>36</v>
      </c>
      <c r="B44" s="180" t="s">
        <v>34</v>
      </c>
      <c r="C44" s="179" t="s">
        <v>61</v>
      </c>
      <c r="D44" s="179" t="s">
        <v>158</v>
      </c>
      <c r="E44" s="179" t="s">
        <v>270</v>
      </c>
      <c r="F44" s="179" t="s">
        <v>144</v>
      </c>
      <c r="G44" s="180" t="s">
        <v>269</v>
      </c>
      <c r="H44" s="180">
        <v>344</v>
      </c>
      <c r="I44" s="180">
        <v>278</v>
      </c>
      <c r="J44" s="180">
        <v>342</v>
      </c>
      <c r="K44" s="181">
        <v>357320.34</v>
      </c>
      <c r="L44" s="181">
        <v>312796.40999999997</v>
      </c>
      <c r="M44" s="181">
        <v>44523.93</v>
      </c>
      <c r="N44" s="180">
        <v>0</v>
      </c>
      <c r="O44" s="181">
        <v>0</v>
      </c>
      <c r="P44" s="181">
        <v>0</v>
      </c>
      <c r="Q44" s="181">
        <v>0</v>
      </c>
    </row>
    <row r="45" spans="1:18" x14ac:dyDescent="0.2">
      <c r="A45" s="179">
        <f t="shared" si="0"/>
        <v>37</v>
      </c>
      <c r="B45" s="184" t="s">
        <v>28</v>
      </c>
      <c r="C45" s="184" t="s">
        <v>36</v>
      </c>
      <c r="D45" s="184"/>
      <c r="E45" s="179" t="s">
        <v>268</v>
      </c>
      <c r="F45" s="185" t="s">
        <v>284</v>
      </c>
      <c r="G45" s="185" t="s">
        <v>117</v>
      </c>
      <c r="H45" s="186">
        <v>5</v>
      </c>
      <c r="I45" s="187">
        <v>3</v>
      </c>
      <c r="J45" s="187">
        <v>3</v>
      </c>
      <c r="K45" s="187">
        <v>6301.4</v>
      </c>
      <c r="L45" s="187">
        <v>6301.4</v>
      </c>
      <c r="M45" s="187">
        <v>0</v>
      </c>
      <c r="N45" s="187">
        <v>0</v>
      </c>
      <c r="O45" s="181">
        <v>0</v>
      </c>
      <c r="P45" s="181">
        <v>0</v>
      </c>
      <c r="Q45" s="181">
        <v>0</v>
      </c>
    </row>
    <row r="46" spans="1:18" s="192" customFormat="1" x14ac:dyDescent="0.2">
      <c r="A46" s="179">
        <f t="shared" si="0"/>
        <v>38</v>
      </c>
      <c r="B46" s="188" t="s">
        <v>29</v>
      </c>
      <c r="C46" s="188" t="s">
        <v>36</v>
      </c>
      <c r="D46" s="188"/>
      <c r="E46" s="179" t="s">
        <v>276</v>
      </c>
      <c r="F46" s="189" t="s">
        <v>285</v>
      </c>
      <c r="G46" s="189" t="s">
        <v>117</v>
      </c>
      <c r="H46" s="190">
        <v>30</v>
      </c>
      <c r="I46" s="190">
        <v>12</v>
      </c>
      <c r="J46" s="190">
        <v>12</v>
      </c>
      <c r="K46" s="190">
        <f>17729.4+29.2</f>
        <v>17758.600000000002</v>
      </c>
      <c r="L46" s="190">
        <v>17729.400000000001</v>
      </c>
      <c r="M46" s="190">
        <v>4941.5</v>
      </c>
      <c r="N46" s="190">
        <v>0</v>
      </c>
      <c r="O46" s="181">
        <v>0</v>
      </c>
      <c r="P46" s="181">
        <v>0</v>
      </c>
      <c r="Q46" s="181">
        <v>0</v>
      </c>
      <c r="R46" s="191"/>
    </row>
    <row r="47" spans="1:18" x14ac:dyDescent="0.2">
      <c r="A47" s="179">
        <f t="shared" si="0"/>
        <v>39</v>
      </c>
      <c r="B47" s="184" t="s">
        <v>215</v>
      </c>
      <c r="C47" s="184" t="s">
        <v>36</v>
      </c>
      <c r="D47" s="184"/>
      <c r="E47" s="179" t="s">
        <v>276</v>
      </c>
      <c r="F47" s="185" t="s">
        <v>286</v>
      </c>
      <c r="G47" s="185" t="s">
        <v>117</v>
      </c>
      <c r="H47" s="187">
        <v>0</v>
      </c>
      <c r="I47" s="187">
        <v>0</v>
      </c>
      <c r="J47" s="187">
        <v>0</v>
      </c>
      <c r="K47" s="181">
        <v>0</v>
      </c>
      <c r="L47" s="181">
        <v>0</v>
      </c>
      <c r="M47" s="181">
        <v>0</v>
      </c>
      <c r="N47" s="187">
        <v>0</v>
      </c>
      <c r="O47" s="181">
        <v>0</v>
      </c>
      <c r="P47" s="181">
        <v>0</v>
      </c>
      <c r="Q47" s="181">
        <v>0</v>
      </c>
    </row>
    <row r="48" spans="1:18" x14ac:dyDescent="0.2">
      <c r="A48" s="179">
        <f t="shared" si="0"/>
        <v>40</v>
      </c>
      <c r="B48" s="184" t="s">
        <v>89</v>
      </c>
      <c r="C48" s="184" t="s">
        <v>36</v>
      </c>
      <c r="D48" s="184"/>
      <c r="E48" s="179" t="s">
        <v>273</v>
      </c>
      <c r="F48" s="185" t="s">
        <v>287</v>
      </c>
      <c r="G48" s="185" t="s">
        <v>117</v>
      </c>
      <c r="H48" s="187">
        <v>4</v>
      </c>
      <c r="I48" s="187">
        <v>0</v>
      </c>
      <c r="J48" s="187">
        <v>0</v>
      </c>
      <c r="K48" s="181">
        <v>0</v>
      </c>
      <c r="L48" s="181">
        <v>0</v>
      </c>
      <c r="M48" s="181">
        <v>0</v>
      </c>
      <c r="N48" s="187">
        <v>0</v>
      </c>
      <c r="O48" s="181">
        <v>0</v>
      </c>
      <c r="P48" s="181">
        <v>0</v>
      </c>
      <c r="Q48" s="181">
        <v>0</v>
      </c>
    </row>
    <row r="49" spans="1:17" x14ac:dyDescent="0.2">
      <c r="A49" s="179">
        <f t="shared" si="0"/>
        <v>41</v>
      </c>
      <c r="B49" s="184" t="s">
        <v>21</v>
      </c>
      <c r="C49" s="184" t="s">
        <v>36</v>
      </c>
      <c r="D49" s="184"/>
      <c r="E49" s="179" t="s">
        <v>273</v>
      </c>
      <c r="F49" s="184" t="s">
        <v>288</v>
      </c>
      <c r="G49" s="184" t="s">
        <v>117</v>
      </c>
      <c r="H49" s="193">
        <v>2</v>
      </c>
      <c r="I49" s="193">
        <v>0</v>
      </c>
      <c r="J49" s="193">
        <v>0</v>
      </c>
      <c r="K49" s="181">
        <v>0</v>
      </c>
      <c r="L49" s="181">
        <v>0</v>
      </c>
      <c r="M49" s="181">
        <v>0</v>
      </c>
      <c r="N49" s="193">
        <v>0</v>
      </c>
      <c r="O49" s="181">
        <v>0</v>
      </c>
      <c r="P49" s="181">
        <v>0</v>
      </c>
      <c r="Q49" s="181">
        <v>0</v>
      </c>
    </row>
    <row r="50" spans="1:17" s="166" customFormat="1" x14ac:dyDescent="0.2">
      <c r="A50" s="179">
        <f t="shared" si="0"/>
        <v>42</v>
      </c>
      <c r="B50" s="194" t="s">
        <v>22</v>
      </c>
      <c r="C50" s="194" t="s">
        <v>61</v>
      </c>
      <c r="D50" s="179" t="s">
        <v>278</v>
      </c>
      <c r="E50" s="179" t="s">
        <v>270</v>
      </c>
      <c r="F50" s="194" t="s">
        <v>194</v>
      </c>
      <c r="G50" s="194" t="s">
        <v>289</v>
      </c>
      <c r="H50" s="195">
        <v>129</v>
      </c>
      <c r="I50" s="195">
        <v>49</v>
      </c>
      <c r="J50" s="195">
        <v>49</v>
      </c>
      <c r="K50" s="195">
        <v>59419.69</v>
      </c>
      <c r="L50" s="195">
        <v>59419.69</v>
      </c>
      <c r="M50" s="196">
        <v>0</v>
      </c>
      <c r="N50" s="195">
        <v>48</v>
      </c>
      <c r="O50" s="197">
        <v>51257.2</v>
      </c>
      <c r="P50" s="195">
        <v>51257.2</v>
      </c>
      <c r="Q50" s="196">
        <v>0</v>
      </c>
    </row>
    <row r="51" spans="1:17" s="166" customFormat="1" x14ac:dyDescent="0.2">
      <c r="A51" s="179">
        <f t="shared" si="0"/>
        <v>43</v>
      </c>
      <c r="B51" s="194" t="s">
        <v>27</v>
      </c>
      <c r="C51" s="194" t="s">
        <v>36</v>
      </c>
      <c r="D51" s="194"/>
      <c r="E51" s="179" t="s">
        <v>270</v>
      </c>
      <c r="F51" s="194" t="s">
        <v>195</v>
      </c>
      <c r="G51" s="194" t="s">
        <v>289</v>
      </c>
      <c r="H51" s="195">
        <v>80</v>
      </c>
      <c r="I51" s="195">
        <v>37</v>
      </c>
      <c r="J51" s="195">
        <v>37</v>
      </c>
      <c r="K51" s="195">
        <v>55230.3</v>
      </c>
      <c r="L51" s="195">
        <v>45654.7</v>
      </c>
      <c r="M51" s="196">
        <v>9575.6</v>
      </c>
      <c r="N51" s="195">
        <v>48</v>
      </c>
      <c r="O51" s="197">
        <v>65358.12</v>
      </c>
      <c r="P51" s="195">
        <v>65358.12</v>
      </c>
      <c r="Q51" s="196">
        <v>0</v>
      </c>
    </row>
    <row r="52" spans="1:17" s="166" customFormat="1" x14ac:dyDescent="0.2">
      <c r="A52" s="179">
        <f t="shared" si="0"/>
        <v>44</v>
      </c>
      <c r="B52" s="194" t="s">
        <v>23</v>
      </c>
      <c r="C52" s="194" t="s">
        <v>36</v>
      </c>
      <c r="D52" s="194"/>
      <c r="E52" s="179" t="s">
        <v>270</v>
      </c>
      <c r="F52" s="194"/>
      <c r="G52" s="194" t="s">
        <v>289</v>
      </c>
      <c r="H52" s="195">
        <v>0</v>
      </c>
      <c r="I52" s="195">
        <v>0</v>
      </c>
      <c r="J52" s="195">
        <v>0</v>
      </c>
      <c r="K52" s="196">
        <v>0</v>
      </c>
      <c r="L52" s="196">
        <v>0</v>
      </c>
      <c r="M52" s="196">
        <v>0</v>
      </c>
      <c r="N52" s="195">
        <v>0</v>
      </c>
      <c r="O52" s="196">
        <v>0</v>
      </c>
      <c r="P52" s="196">
        <v>0</v>
      </c>
      <c r="Q52" s="196">
        <v>0</v>
      </c>
    </row>
    <row r="53" spans="1:17" s="166" customFormat="1" x14ac:dyDescent="0.2">
      <c r="A53" s="179">
        <f t="shared" si="0"/>
        <v>45</v>
      </c>
      <c r="B53" s="194" t="s">
        <v>31</v>
      </c>
      <c r="C53" s="194" t="s">
        <v>36</v>
      </c>
      <c r="D53" s="194"/>
      <c r="E53" s="179" t="s">
        <v>283</v>
      </c>
      <c r="F53" s="198" t="s">
        <v>196</v>
      </c>
      <c r="G53" s="194" t="s">
        <v>289</v>
      </c>
      <c r="H53" s="195">
        <v>35</v>
      </c>
      <c r="I53" s="195">
        <v>18</v>
      </c>
      <c r="J53" s="195">
        <v>18</v>
      </c>
      <c r="K53" s="196">
        <v>23898.3</v>
      </c>
      <c r="L53" s="196">
        <v>14509.2</v>
      </c>
      <c r="M53" s="196">
        <v>9389.1</v>
      </c>
      <c r="N53" s="195">
        <v>17</v>
      </c>
      <c r="O53" s="197">
        <v>24944.5</v>
      </c>
      <c r="P53" s="195">
        <v>20157.900000000001</v>
      </c>
      <c r="Q53" s="196">
        <v>4786.6000000000004</v>
      </c>
    </row>
    <row r="54" spans="1:17" s="166" customFormat="1" x14ac:dyDescent="0.2">
      <c r="A54" s="179">
        <f t="shared" si="0"/>
        <v>46</v>
      </c>
      <c r="B54" s="194" t="s">
        <v>77</v>
      </c>
      <c r="C54" s="194" t="s">
        <v>36</v>
      </c>
      <c r="D54" s="194"/>
      <c r="E54" s="179" t="s">
        <v>280</v>
      </c>
      <c r="F54" s="194"/>
      <c r="G54" s="194" t="s">
        <v>289</v>
      </c>
      <c r="H54" s="195">
        <v>0</v>
      </c>
      <c r="I54" s="195">
        <v>0</v>
      </c>
      <c r="J54" s="195">
        <v>0</v>
      </c>
      <c r="K54" s="196">
        <v>0</v>
      </c>
      <c r="L54" s="196">
        <v>0</v>
      </c>
      <c r="M54" s="196">
        <v>0</v>
      </c>
      <c r="N54" s="195">
        <v>0</v>
      </c>
      <c r="O54" s="196">
        <v>0</v>
      </c>
      <c r="P54" s="196">
        <v>0</v>
      </c>
      <c r="Q54" s="196">
        <v>0</v>
      </c>
    </row>
    <row r="55" spans="1:17" s="166" customFormat="1" x14ac:dyDescent="0.2">
      <c r="A55" s="179">
        <f t="shared" si="0"/>
        <v>47</v>
      </c>
      <c r="B55" s="194" t="s">
        <v>24</v>
      </c>
      <c r="C55" s="194" t="s">
        <v>36</v>
      </c>
      <c r="D55" s="194"/>
      <c r="E55" s="179" t="s">
        <v>280</v>
      </c>
      <c r="F55" s="194" t="s">
        <v>197</v>
      </c>
      <c r="G55" s="194" t="s">
        <v>289</v>
      </c>
      <c r="H55" s="195">
        <v>10</v>
      </c>
      <c r="I55" s="195">
        <v>2</v>
      </c>
      <c r="J55" s="195">
        <v>2</v>
      </c>
      <c r="K55" s="196">
        <v>2577.4</v>
      </c>
      <c r="L55" s="196">
        <v>2577.4</v>
      </c>
      <c r="M55" s="196">
        <v>0</v>
      </c>
      <c r="N55" s="195">
        <v>5</v>
      </c>
      <c r="O55" s="197">
        <v>4933.6000000000004</v>
      </c>
      <c r="P55" s="195">
        <v>4933.6000000000004</v>
      </c>
      <c r="Q55" s="196">
        <v>0</v>
      </c>
    </row>
    <row r="56" spans="1:17" s="166" customFormat="1" x14ac:dyDescent="0.2">
      <c r="A56" s="179">
        <f t="shared" si="0"/>
        <v>48</v>
      </c>
      <c r="B56" s="194" t="s">
        <v>235</v>
      </c>
      <c r="C56" s="194" t="s">
        <v>36</v>
      </c>
      <c r="D56" s="194"/>
      <c r="E56" s="179" t="s">
        <v>279</v>
      </c>
      <c r="F56" s="194"/>
      <c r="G56" s="194" t="s">
        <v>289</v>
      </c>
      <c r="H56" s="195">
        <v>3</v>
      </c>
      <c r="I56" s="195">
        <v>0</v>
      </c>
      <c r="J56" s="195">
        <v>0</v>
      </c>
      <c r="K56" s="196">
        <v>0</v>
      </c>
      <c r="L56" s="196">
        <v>0</v>
      </c>
      <c r="M56" s="196">
        <v>0</v>
      </c>
      <c r="N56" s="195">
        <v>0</v>
      </c>
      <c r="O56" s="196">
        <v>0</v>
      </c>
      <c r="P56" s="196">
        <v>0</v>
      </c>
      <c r="Q56" s="196">
        <v>0</v>
      </c>
    </row>
    <row r="57" spans="1:17" s="166" customFormat="1" x14ac:dyDescent="0.2">
      <c r="A57" s="179">
        <f t="shared" si="0"/>
        <v>49</v>
      </c>
      <c r="B57" s="194" t="s">
        <v>32</v>
      </c>
      <c r="C57" s="194" t="s">
        <v>36</v>
      </c>
      <c r="D57" s="194"/>
      <c r="E57" s="179" t="s">
        <v>275</v>
      </c>
      <c r="F57" s="194" t="s">
        <v>198</v>
      </c>
      <c r="G57" s="194" t="s">
        <v>289</v>
      </c>
      <c r="H57" s="195">
        <v>90</v>
      </c>
      <c r="I57" s="195">
        <v>8</v>
      </c>
      <c r="J57" s="195">
        <v>8</v>
      </c>
      <c r="K57" s="195">
        <v>7752.8</v>
      </c>
      <c r="L57" s="195">
        <v>7752.8</v>
      </c>
      <c r="M57" s="196">
        <v>0</v>
      </c>
      <c r="N57" s="195">
        <v>32</v>
      </c>
      <c r="O57" s="197">
        <v>31765.1</v>
      </c>
      <c r="P57" s="195">
        <v>31765.1</v>
      </c>
      <c r="Q57" s="196">
        <v>0</v>
      </c>
    </row>
    <row r="58" spans="1:17" s="166" customFormat="1" x14ac:dyDescent="0.2">
      <c r="A58" s="179">
        <f t="shared" si="0"/>
        <v>50</v>
      </c>
      <c r="B58" s="194" t="s">
        <v>71</v>
      </c>
      <c r="C58" s="194" t="s">
        <v>36</v>
      </c>
      <c r="D58" s="194"/>
      <c r="E58" s="179" t="s">
        <v>272</v>
      </c>
      <c r="F58" s="194" t="s">
        <v>199</v>
      </c>
      <c r="G58" s="194" t="s">
        <v>289</v>
      </c>
      <c r="H58" s="195">
        <v>79</v>
      </c>
      <c r="I58" s="195">
        <v>20</v>
      </c>
      <c r="J58" s="195">
        <v>20</v>
      </c>
      <c r="K58" s="195">
        <v>33197.339999999997</v>
      </c>
      <c r="L58" s="195">
        <v>33197.339999999997</v>
      </c>
      <c r="M58" s="196">
        <v>0</v>
      </c>
      <c r="N58" s="195">
        <v>28</v>
      </c>
      <c r="O58" s="197">
        <v>29299.360000000001</v>
      </c>
      <c r="P58" s="195">
        <v>29299.360000000001</v>
      </c>
      <c r="Q58" s="196">
        <v>0</v>
      </c>
    </row>
    <row r="59" spans="1:17" s="166" customFormat="1" x14ac:dyDescent="0.2">
      <c r="A59" s="179">
        <f t="shared" si="0"/>
        <v>51</v>
      </c>
      <c r="B59" s="194" t="s">
        <v>184</v>
      </c>
      <c r="C59" s="194" t="s">
        <v>61</v>
      </c>
      <c r="D59" s="179" t="s">
        <v>185</v>
      </c>
      <c r="E59" s="179" t="s">
        <v>275</v>
      </c>
      <c r="F59" s="194" t="s">
        <v>200</v>
      </c>
      <c r="G59" s="194" t="s">
        <v>289</v>
      </c>
      <c r="H59" s="195">
        <v>93</v>
      </c>
      <c r="I59" s="195">
        <v>25</v>
      </c>
      <c r="J59" s="195">
        <v>25</v>
      </c>
      <c r="K59" s="195">
        <v>33422.800000000003</v>
      </c>
      <c r="L59" s="195">
        <v>33422.800000000003</v>
      </c>
      <c r="M59" s="196">
        <v>0</v>
      </c>
      <c r="N59" s="195" t="s">
        <v>290</v>
      </c>
      <c r="O59" s="196">
        <v>0</v>
      </c>
      <c r="P59" s="196">
        <v>0</v>
      </c>
      <c r="Q59" s="196">
        <v>0</v>
      </c>
    </row>
    <row r="60" spans="1:17" s="166" customFormat="1" x14ac:dyDescent="0.2">
      <c r="A60" s="179">
        <f t="shared" si="0"/>
        <v>52</v>
      </c>
      <c r="B60" s="194" t="s">
        <v>145</v>
      </c>
      <c r="C60" s="194" t="s">
        <v>61</v>
      </c>
      <c r="D60" s="179" t="s">
        <v>179</v>
      </c>
      <c r="E60" s="179" t="s">
        <v>270</v>
      </c>
      <c r="F60" s="194" t="s">
        <v>201</v>
      </c>
      <c r="G60" s="194" t="s">
        <v>289</v>
      </c>
      <c r="H60" s="195">
        <v>127</v>
      </c>
      <c r="I60" s="195">
        <v>56</v>
      </c>
      <c r="J60" s="195">
        <v>56</v>
      </c>
      <c r="K60" s="195">
        <v>79425.98</v>
      </c>
      <c r="L60" s="195">
        <v>79425.98</v>
      </c>
      <c r="M60" s="196">
        <v>0</v>
      </c>
      <c r="N60" s="195">
        <v>0</v>
      </c>
      <c r="O60" s="196">
        <v>0</v>
      </c>
      <c r="P60" s="196">
        <v>0</v>
      </c>
      <c r="Q60" s="196">
        <v>0</v>
      </c>
    </row>
    <row r="61" spans="1:17" s="166" customFormat="1" x14ac:dyDescent="0.2">
      <c r="A61" s="179">
        <f t="shared" si="0"/>
        <v>53</v>
      </c>
      <c r="B61" s="194" t="s">
        <v>132</v>
      </c>
      <c r="C61" s="194" t="s">
        <v>36</v>
      </c>
      <c r="D61" s="194"/>
      <c r="E61" s="179" t="s">
        <v>270</v>
      </c>
      <c r="F61" s="194" t="s">
        <v>202</v>
      </c>
      <c r="G61" s="194" t="s">
        <v>289</v>
      </c>
      <c r="H61" s="195">
        <v>40</v>
      </c>
      <c r="I61" s="195">
        <v>9</v>
      </c>
      <c r="J61" s="195">
        <v>9</v>
      </c>
      <c r="K61" s="195">
        <v>7576.6</v>
      </c>
      <c r="L61" s="195">
        <v>7576.6</v>
      </c>
      <c r="M61" s="196">
        <v>0</v>
      </c>
      <c r="N61" s="195">
        <v>0</v>
      </c>
      <c r="O61" s="196">
        <v>0</v>
      </c>
      <c r="P61" s="196">
        <v>0</v>
      </c>
      <c r="Q61" s="196">
        <v>0</v>
      </c>
    </row>
    <row r="62" spans="1:17" s="166" customFormat="1" x14ac:dyDescent="0.2">
      <c r="A62" s="179">
        <f t="shared" si="0"/>
        <v>54</v>
      </c>
      <c r="B62" s="194" t="s">
        <v>138</v>
      </c>
      <c r="C62" s="194" t="s">
        <v>36</v>
      </c>
      <c r="D62" s="194"/>
      <c r="E62" s="179" t="s">
        <v>270</v>
      </c>
      <c r="F62" s="194" t="s">
        <v>203</v>
      </c>
      <c r="G62" s="194" t="s">
        <v>289</v>
      </c>
      <c r="H62" s="195">
        <v>17</v>
      </c>
      <c r="I62" s="195">
        <v>0</v>
      </c>
      <c r="J62" s="195">
        <v>0</v>
      </c>
      <c r="K62" s="196">
        <v>0</v>
      </c>
      <c r="L62" s="196">
        <v>0</v>
      </c>
      <c r="M62" s="196">
        <v>0</v>
      </c>
      <c r="N62" s="195">
        <v>0</v>
      </c>
      <c r="O62" s="196">
        <v>0</v>
      </c>
      <c r="P62" s="196">
        <v>0</v>
      </c>
      <c r="Q62" s="196">
        <v>0</v>
      </c>
    </row>
    <row r="63" spans="1:17" s="166" customFormat="1" x14ac:dyDescent="0.2">
      <c r="A63" s="179">
        <f t="shared" si="0"/>
        <v>55</v>
      </c>
      <c r="B63" s="194" t="s">
        <v>140</v>
      </c>
      <c r="C63" s="194" t="s">
        <v>36</v>
      </c>
      <c r="D63" s="194"/>
      <c r="E63" s="179" t="s">
        <v>272</v>
      </c>
      <c r="F63" s="194" t="s">
        <v>204</v>
      </c>
      <c r="G63" s="194" t="s">
        <v>289</v>
      </c>
      <c r="H63" s="195">
        <v>9</v>
      </c>
      <c r="I63" s="195">
        <v>1</v>
      </c>
      <c r="J63" s="195">
        <v>1</v>
      </c>
      <c r="K63" s="196">
        <v>1841</v>
      </c>
      <c r="L63" s="196">
        <v>1841</v>
      </c>
      <c r="M63" s="196">
        <v>0</v>
      </c>
      <c r="N63" s="195">
        <v>0</v>
      </c>
      <c r="O63" s="196">
        <v>0</v>
      </c>
      <c r="P63" s="196">
        <v>0</v>
      </c>
      <c r="Q63" s="196">
        <v>0</v>
      </c>
    </row>
    <row r="64" spans="1:17" s="166" customFormat="1" x14ac:dyDescent="0.2">
      <c r="A64" s="179">
        <f t="shared" si="0"/>
        <v>56</v>
      </c>
      <c r="B64" s="194" t="s">
        <v>236</v>
      </c>
      <c r="C64" s="194" t="s">
        <v>35</v>
      </c>
      <c r="D64" s="194" t="s">
        <v>149</v>
      </c>
      <c r="E64" s="194" t="s">
        <v>150</v>
      </c>
      <c r="F64" s="194" t="s">
        <v>253</v>
      </c>
      <c r="G64" s="194" t="s">
        <v>289</v>
      </c>
      <c r="H64" s="195">
        <v>1</v>
      </c>
      <c r="I64" s="195">
        <v>0</v>
      </c>
      <c r="J64" s="195">
        <v>0</v>
      </c>
      <c r="K64" s="196">
        <v>0</v>
      </c>
      <c r="L64" s="196">
        <v>0</v>
      </c>
      <c r="M64" s="196">
        <v>0</v>
      </c>
      <c r="N64" s="195">
        <v>0</v>
      </c>
      <c r="O64" s="196">
        <v>0</v>
      </c>
      <c r="P64" s="196">
        <v>0</v>
      </c>
      <c r="Q64" s="196">
        <v>0</v>
      </c>
    </row>
    <row r="65" spans="1:18" s="166" customFormat="1" x14ac:dyDescent="0.2">
      <c r="A65" s="179">
        <f t="shared" si="0"/>
        <v>57</v>
      </c>
      <c r="B65" s="194" t="s">
        <v>181</v>
      </c>
      <c r="C65" s="194" t="s">
        <v>36</v>
      </c>
      <c r="D65" s="194"/>
      <c r="E65" s="179" t="s">
        <v>270</v>
      </c>
      <c r="F65" s="194" t="s">
        <v>205</v>
      </c>
      <c r="G65" s="194" t="s">
        <v>289</v>
      </c>
      <c r="H65" s="195">
        <v>11</v>
      </c>
      <c r="I65" s="195">
        <v>0</v>
      </c>
      <c r="J65" s="195">
        <v>0</v>
      </c>
      <c r="K65" s="196">
        <v>0</v>
      </c>
      <c r="L65" s="196">
        <v>0</v>
      </c>
      <c r="M65" s="196">
        <v>0</v>
      </c>
      <c r="N65" s="195">
        <v>0</v>
      </c>
      <c r="O65" s="196">
        <v>0</v>
      </c>
      <c r="P65" s="196">
        <v>0</v>
      </c>
      <c r="Q65" s="196">
        <v>0</v>
      </c>
    </row>
    <row r="66" spans="1:18" s="166" customFormat="1" x14ac:dyDescent="0.2">
      <c r="A66" s="179">
        <f t="shared" si="0"/>
        <v>58</v>
      </c>
      <c r="B66" s="194" t="s">
        <v>81</v>
      </c>
      <c r="C66" s="194" t="s">
        <v>36</v>
      </c>
      <c r="D66" s="194"/>
      <c r="E66" s="179" t="s">
        <v>270</v>
      </c>
      <c r="F66" s="194" t="s">
        <v>206</v>
      </c>
      <c r="G66" s="194" t="s">
        <v>289</v>
      </c>
      <c r="H66" s="195">
        <v>29</v>
      </c>
      <c r="I66" s="195">
        <v>0</v>
      </c>
      <c r="J66" s="195">
        <v>0</v>
      </c>
      <c r="K66" s="196">
        <v>0</v>
      </c>
      <c r="L66" s="196">
        <v>0</v>
      </c>
      <c r="M66" s="196">
        <v>0</v>
      </c>
      <c r="N66" s="195">
        <v>0</v>
      </c>
      <c r="O66" s="196">
        <v>0</v>
      </c>
      <c r="P66" s="196">
        <v>0</v>
      </c>
      <c r="Q66" s="196">
        <v>0</v>
      </c>
    </row>
    <row r="67" spans="1:18" s="166" customFormat="1" x14ac:dyDescent="0.2">
      <c r="A67" s="179">
        <f t="shared" si="0"/>
        <v>59</v>
      </c>
      <c r="B67" s="194" t="s">
        <v>138</v>
      </c>
      <c r="C67" s="194" t="s">
        <v>61</v>
      </c>
      <c r="D67" s="179" t="s">
        <v>191</v>
      </c>
      <c r="E67" s="179" t="s">
        <v>270</v>
      </c>
      <c r="F67" s="194" t="s">
        <v>255</v>
      </c>
      <c r="G67" s="194" t="s">
        <v>289</v>
      </c>
      <c r="H67" s="195">
        <v>18</v>
      </c>
      <c r="I67" s="195">
        <v>14</v>
      </c>
      <c r="J67" s="195">
        <v>14</v>
      </c>
      <c r="K67" s="196">
        <v>14606.4</v>
      </c>
      <c r="L67" s="196">
        <v>14606.4</v>
      </c>
      <c r="M67" s="196">
        <v>0</v>
      </c>
      <c r="N67" s="195">
        <v>0</v>
      </c>
      <c r="O67" s="196">
        <v>0</v>
      </c>
      <c r="P67" s="196">
        <v>0</v>
      </c>
      <c r="Q67" s="196">
        <v>0</v>
      </c>
    </row>
    <row r="68" spans="1:18" s="166" customFormat="1" x14ac:dyDescent="0.2">
      <c r="A68" s="179">
        <f t="shared" si="0"/>
        <v>60</v>
      </c>
      <c r="B68" s="194" t="s">
        <v>132</v>
      </c>
      <c r="C68" s="194" t="s">
        <v>61</v>
      </c>
      <c r="D68" s="179" t="s">
        <v>238</v>
      </c>
      <c r="E68" s="179" t="s">
        <v>270</v>
      </c>
      <c r="F68" s="194" t="s">
        <v>257</v>
      </c>
      <c r="G68" s="194" t="s">
        <v>289</v>
      </c>
      <c r="H68" s="195">
        <v>34</v>
      </c>
      <c r="I68" s="195">
        <v>22</v>
      </c>
      <c r="J68" s="195">
        <v>22</v>
      </c>
      <c r="K68" s="196">
        <v>32142.6</v>
      </c>
      <c r="L68" s="196">
        <v>32142.6</v>
      </c>
      <c r="M68" s="196">
        <v>0</v>
      </c>
      <c r="N68" s="195">
        <v>0</v>
      </c>
      <c r="O68" s="196">
        <v>0</v>
      </c>
      <c r="P68" s="196">
        <v>0</v>
      </c>
      <c r="Q68" s="196">
        <v>0</v>
      </c>
    </row>
    <row r="69" spans="1:18" x14ac:dyDescent="0.2">
      <c r="A69" s="179">
        <f t="shared" si="0"/>
        <v>61</v>
      </c>
      <c r="B69" s="199" t="s">
        <v>58</v>
      </c>
      <c r="C69" s="184" t="s">
        <v>36</v>
      </c>
      <c r="D69" s="184"/>
      <c r="E69" s="179" t="s">
        <v>274</v>
      </c>
      <c r="F69" s="199" t="s">
        <v>291</v>
      </c>
      <c r="G69" s="199" t="s">
        <v>292</v>
      </c>
      <c r="H69" s="193">
        <v>56</v>
      </c>
      <c r="I69" s="193">
        <v>25</v>
      </c>
      <c r="J69" s="193">
        <v>25</v>
      </c>
      <c r="K69" s="200">
        <v>70491.7</v>
      </c>
      <c r="L69" s="200">
        <v>70491.7</v>
      </c>
      <c r="M69" s="200">
        <f>SUM(K69-L69)</f>
        <v>0</v>
      </c>
      <c r="N69" s="201">
        <v>33</v>
      </c>
      <c r="O69" s="200">
        <v>55805.599999999999</v>
      </c>
      <c r="P69" s="200">
        <v>55805.599999999999</v>
      </c>
      <c r="Q69" s="200">
        <f>SUM(O69-P69)</f>
        <v>0</v>
      </c>
      <c r="R69" s="202"/>
    </row>
    <row r="70" spans="1:18" x14ac:dyDescent="0.2">
      <c r="A70" s="179">
        <f t="shared" si="0"/>
        <v>62</v>
      </c>
      <c r="B70" s="184" t="s">
        <v>28</v>
      </c>
      <c r="C70" s="184" t="s">
        <v>36</v>
      </c>
      <c r="D70" s="184"/>
      <c r="E70" s="179" t="s">
        <v>268</v>
      </c>
      <c r="F70" s="199" t="s">
        <v>293</v>
      </c>
      <c r="G70" s="199" t="s">
        <v>292</v>
      </c>
      <c r="H70" s="193">
        <v>36</v>
      </c>
      <c r="I70" s="193">
        <v>4</v>
      </c>
      <c r="J70" s="193">
        <v>4</v>
      </c>
      <c r="K70" s="200">
        <v>7782</v>
      </c>
      <c r="L70" s="200">
        <v>7782</v>
      </c>
      <c r="M70" s="200">
        <f t="shared" ref="M70:M76" si="1">SUM(K70-L70)</f>
        <v>0</v>
      </c>
      <c r="N70" s="201">
        <v>0</v>
      </c>
      <c r="O70" s="200">
        <v>0</v>
      </c>
      <c r="P70" s="200">
        <v>0</v>
      </c>
      <c r="Q70" s="200">
        <f t="shared" ref="Q70:Q76" si="2">SUM(O70-P70)</f>
        <v>0</v>
      </c>
      <c r="R70" s="202"/>
    </row>
    <row r="71" spans="1:18" x14ac:dyDescent="0.2">
      <c r="A71" s="179">
        <f t="shared" si="0"/>
        <v>63</v>
      </c>
      <c r="B71" s="199" t="s">
        <v>18</v>
      </c>
      <c r="C71" s="184" t="s">
        <v>61</v>
      </c>
      <c r="D71" s="179" t="s">
        <v>151</v>
      </c>
      <c r="E71" s="179" t="s">
        <v>268</v>
      </c>
      <c r="F71" s="199" t="s">
        <v>294</v>
      </c>
      <c r="G71" s="199" t="s">
        <v>292</v>
      </c>
      <c r="H71" s="193">
        <v>116</v>
      </c>
      <c r="I71" s="193">
        <v>51</v>
      </c>
      <c r="J71" s="193">
        <v>51</v>
      </c>
      <c r="K71" s="200">
        <v>44747.94</v>
      </c>
      <c r="L71" s="200">
        <v>44747.94</v>
      </c>
      <c r="M71" s="200">
        <f t="shared" si="1"/>
        <v>0</v>
      </c>
      <c r="N71" s="201">
        <v>26</v>
      </c>
      <c r="O71" s="200">
        <v>23186.19</v>
      </c>
      <c r="P71" s="200">
        <v>23186.19</v>
      </c>
      <c r="Q71" s="200">
        <f t="shared" si="2"/>
        <v>0</v>
      </c>
      <c r="R71" s="202"/>
    </row>
    <row r="72" spans="1:18" x14ac:dyDescent="0.2">
      <c r="A72" s="179">
        <f t="shared" si="0"/>
        <v>64</v>
      </c>
      <c r="B72" s="184" t="s">
        <v>25</v>
      </c>
      <c r="C72" s="184" t="s">
        <v>36</v>
      </c>
      <c r="D72" s="184"/>
      <c r="E72" s="179" t="s">
        <v>281</v>
      </c>
      <c r="F72" s="199" t="s">
        <v>295</v>
      </c>
      <c r="G72" s="199" t="s">
        <v>292</v>
      </c>
      <c r="H72" s="193">
        <v>37</v>
      </c>
      <c r="I72" s="193">
        <v>9</v>
      </c>
      <c r="J72" s="193">
        <v>9</v>
      </c>
      <c r="K72" s="200">
        <v>7640.65</v>
      </c>
      <c r="L72" s="200">
        <v>7640.65</v>
      </c>
      <c r="M72" s="200">
        <f t="shared" si="1"/>
        <v>0</v>
      </c>
      <c r="N72" s="201">
        <v>6</v>
      </c>
      <c r="O72" s="200">
        <v>3700.2</v>
      </c>
      <c r="P72" s="200">
        <v>3700.2</v>
      </c>
      <c r="Q72" s="200">
        <f t="shared" si="2"/>
        <v>0</v>
      </c>
      <c r="R72" s="202"/>
    </row>
    <row r="73" spans="1:18" x14ac:dyDescent="0.2">
      <c r="A73" s="179">
        <f t="shared" si="0"/>
        <v>65</v>
      </c>
      <c r="B73" s="184" t="s">
        <v>71</v>
      </c>
      <c r="C73" s="184" t="s">
        <v>36</v>
      </c>
      <c r="D73" s="184"/>
      <c r="E73" s="199" t="s">
        <v>296</v>
      </c>
      <c r="F73" s="199" t="s">
        <v>297</v>
      </c>
      <c r="G73" s="199" t="s">
        <v>292</v>
      </c>
      <c r="H73" s="193">
        <v>77</v>
      </c>
      <c r="I73" s="193">
        <v>55</v>
      </c>
      <c r="J73" s="193">
        <v>55</v>
      </c>
      <c r="K73" s="200">
        <v>40621.85</v>
      </c>
      <c r="L73" s="200">
        <v>40621.85</v>
      </c>
      <c r="M73" s="200">
        <f t="shared" si="1"/>
        <v>0</v>
      </c>
      <c r="N73" s="201">
        <v>27</v>
      </c>
      <c r="O73" s="200">
        <v>28270.15</v>
      </c>
      <c r="P73" s="200">
        <v>28270.15</v>
      </c>
      <c r="Q73" s="200">
        <f t="shared" si="2"/>
        <v>0</v>
      </c>
      <c r="R73" s="202"/>
    </row>
    <row r="74" spans="1:18" x14ac:dyDescent="0.2">
      <c r="A74" s="179">
        <f t="shared" si="0"/>
        <v>66</v>
      </c>
      <c r="B74" s="184" t="s">
        <v>30</v>
      </c>
      <c r="C74" s="184" t="s">
        <v>36</v>
      </c>
      <c r="D74" s="184"/>
      <c r="E74" s="179" t="s">
        <v>282</v>
      </c>
      <c r="F74" s="199" t="s">
        <v>298</v>
      </c>
      <c r="G74" s="199" t="s">
        <v>292</v>
      </c>
      <c r="H74" s="193">
        <v>37</v>
      </c>
      <c r="I74" s="193">
        <v>0</v>
      </c>
      <c r="J74" s="193">
        <v>0</v>
      </c>
      <c r="K74" s="200">
        <v>0</v>
      </c>
      <c r="L74" s="200">
        <v>0</v>
      </c>
      <c r="M74" s="200">
        <f t="shared" si="1"/>
        <v>0</v>
      </c>
      <c r="N74" s="201">
        <v>0</v>
      </c>
      <c r="O74" s="200">
        <v>0</v>
      </c>
      <c r="P74" s="200">
        <v>0</v>
      </c>
      <c r="Q74" s="200">
        <f t="shared" si="2"/>
        <v>0</v>
      </c>
      <c r="R74" s="202"/>
    </row>
    <row r="75" spans="1:18" x14ac:dyDescent="0.2">
      <c r="A75" s="179">
        <f>A74+1</f>
        <v>67</v>
      </c>
      <c r="B75" s="184" t="s">
        <v>26</v>
      </c>
      <c r="C75" s="184" t="s">
        <v>36</v>
      </c>
      <c r="D75" s="184"/>
      <c r="E75" s="179" t="s">
        <v>282</v>
      </c>
      <c r="F75" s="199" t="s">
        <v>299</v>
      </c>
      <c r="G75" s="199" t="s">
        <v>292</v>
      </c>
      <c r="H75" s="193">
        <v>58</v>
      </c>
      <c r="I75" s="193">
        <v>30</v>
      </c>
      <c r="J75" s="193">
        <v>30</v>
      </c>
      <c r="K75" s="200">
        <v>40696.86</v>
      </c>
      <c r="L75" s="200">
        <v>40696.86</v>
      </c>
      <c r="M75" s="200">
        <f t="shared" si="1"/>
        <v>0</v>
      </c>
      <c r="N75" s="201">
        <v>13</v>
      </c>
      <c r="O75" s="200">
        <v>23063.75</v>
      </c>
      <c r="P75" s="200">
        <v>23063.75</v>
      </c>
      <c r="Q75" s="200">
        <f t="shared" si="2"/>
        <v>0</v>
      </c>
      <c r="R75" s="202"/>
    </row>
    <row r="76" spans="1:18" x14ac:dyDescent="0.2">
      <c r="A76" s="179">
        <f>A75+1</f>
        <v>68</v>
      </c>
      <c r="B76" s="199" t="s">
        <v>145</v>
      </c>
      <c r="C76" s="184" t="s">
        <v>61</v>
      </c>
      <c r="D76" s="179" t="s">
        <v>179</v>
      </c>
      <c r="E76" s="179" t="s">
        <v>270</v>
      </c>
      <c r="F76" s="199" t="s">
        <v>300</v>
      </c>
      <c r="G76" s="199" t="s">
        <v>292</v>
      </c>
      <c r="H76" s="193">
        <v>5</v>
      </c>
      <c r="I76" s="193">
        <v>3</v>
      </c>
      <c r="J76" s="193">
        <v>3</v>
      </c>
      <c r="K76" s="200">
        <v>5286</v>
      </c>
      <c r="L76" s="200">
        <v>5286</v>
      </c>
      <c r="M76" s="200">
        <f t="shared" si="1"/>
        <v>0</v>
      </c>
      <c r="N76" s="201">
        <v>0</v>
      </c>
      <c r="O76" s="200">
        <v>0</v>
      </c>
      <c r="P76" s="200">
        <v>0</v>
      </c>
      <c r="Q76" s="200">
        <f t="shared" si="2"/>
        <v>0</v>
      </c>
      <c r="R76" s="202"/>
    </row>
    <row r="77" spans="1:18" x14ac:dyDescent="0.2">
      <c r="R77" s="202"/>
    </row>
  </sheetData>
  <autoFilter ref="A8:Q76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C2" workbookViewId="0">
      <selection activeCell="C2" sqref="C2"/>
    </sheetView>
  </sheetViews>
  <sheetFormatPr defaultRowHeight="15" customHeight="1" x14ac:dyDescent="0.25"/>
  <cols>
    <col min="1" max="1" width="4.140625" style="155" bestFit="1" customWidth="1"/>
    <col min="2" max="2" width="36.28515625" style="155" customWidth="1"/>
    <col min="3" max="3" width="11.28515625" style="155" customWidth="1"/>
    <col min="4" max="4" width="26.28515625" style="155" customWidth="1"/>
    <col min="5" max="5" width="15.7109375" style="155" customWidth="1"/>
    <col min="6" max="8" width="19.28515625" style="155" customWidth="1"/>
    <col min="9" max="9" width="11.85546875" style="155" customWidth="1"/>
    <col min="10" max="10" width="13.140625" style="155" customWidth="1"/>
    <col min="11" max="11" width="14.5703125" style="155" customWidth="1"/>
    <col min="12" max="12" width="13.42578125" style="155" customWidth="1"/>
    <col min="13" max="13" width="13.5703125" style="155" customWidth="1"/>
    <col min="14" max="14" width="13.28515625" style="155" customWidth="1"/>
    <col min="15" max="15" width="14.42578125" style="155" customWidth="1"/>
    <col min="16" max="17" width="13.42578125" style="155" customWidth="1"/>
    <col min="18" max="20" width="9.140625" style="155" customWidth="1"/>
    <col min="21" max="16384" width="9.140625" style="155"/>
  </cols>
  <sheetData>
    <row r="1" spans="1:17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321" t="s">
        <v>15</v>
      </c>
      <c r="P1" s="321"/>
      <c r="Q1" s="321"/>
    </row>
    <row r="2" spans="1:17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ht="15" customHeight="1" x14ac:dyDescent="0.25">
      <c r="A10" s="148">
        <v>1</v>
      </c>
      <c r="B10" s="153" t="s">
        <v>28</v>
      </c>
      <c r="C10" s="153" t="s">
        <v>36</v>
      </c>
      <c r="D10" s="153"/>
      <c r="E10" s="153" t="s">
        <v>115</v>
      </c>
      <c r="F10" s="154" t="s">
        <v>210</v>
      </c>
      <c r="G10" s="154" t="s">
        <v>117</v>
      </c>
      <c r="H10" s="150">
        <v>5</v>
      </c>
      <c r="I10" s="151">
        <v>3</v>
      </c>
      <c r="J10" s="151">
        <v>3</v>
      </c>
      <c r="K10" s="151">
        <v>6301.4</v>
      </c>
      <c r="L10" s="151" t="s">
        <v>232</v>
      </c>
      <c r="M10" s="151">
        <v>5712</v>
      </c>
      <c r="N10" s="151">
        <v>0</v>
      </c>
      <c r="O10" s="151" t="s">
        <v>233</v>
      </c>
      <c r="P10" s="151" t="s">
        <v>233</v>
      </c>
      <c r="Q10" s="151" t="s">
        <v>233</v>
      </c>
    </row>
    <row r="11" spans="1:17" ht="15" customHeight="1" x14ac:dyDescent="0.25">
      <c r="A11" s="148">
        <v>2</v>
      </c>
      <c r="B11" s="153" t="s">
        <v>29</v>
      </c>
      <c r="C11" s="153" t="s">
        <v>36</v>
      </c>
      <c r="D11" s="153"/>
      <c r="E11" s="153" t="s">
        <v>78</v>
      </c>
      <c r="F11" s="154" t="s">
        <v>213</v>
      </c>
      <c r="G11" s="154" t="s">
        <v>117</v>
      </c>
      <c r="H11" s="151">
        <v>28</v>
      </c>
      <c r="I11" s="151">
        <v>10</v>
      </c>
      <c r="J11" s="151">
        <v>10</v>
      </c>
      <c r="K11" s="151">
        <v>17729.400000000001</v>
      </c>
      <c r="L11" s="151">
        <v>12320.6</v>
      </c>
      <c r="M11" s="151">
        <v>5408.8</v>
      </c>
      <c r="N11" s="151">
        <v>0</v>
      </c>
      <c r="O11" s="151" t="s">
        <v>233</v>
      </c>
      <c r="P11" s="151" t="s">
        <v>233</v>
      </c>
      <c r="Q11" s="151" t="s">
        <v>233</v>
      </c>
    </row>
    <row r="12" spans="1:17" ht="15" customHeight="1" x14ac:dyDescent="0.25">
      <c r="A12" s="148">
        <v>3</v>
      </c>
      <c r="B12" s="153" t="s">
        <v>215</v>
      </c>
      <c r="C12" s="153" t="s">
        <v>36</v>
      </c>
      <c r="D12" s="153"/>
      <c r="E12" s="153" t="s">
        <v>120</v>
      </c>
      <c r="F12" s="154" t="s">
        <v>216</v>
      </c>
      <c r="G12" s="154" t="s">
        <v>117</v>
      </c>
      <c r="H12" s="151">
        <v>0</v>
      </c>
      <c r="I12" s="151">
        <v>0</v>
      </c>
      <c r="J12" s="151">
        <v>0</v>
      </c>
      <c r="K12" s="151" t="s">
        <v>233</v>
      </c>
      <c r="L12" s="151" t="s">
        <v>233</v>
      </c>
      <c r="M12" s="151" t="s">
        <v>233</v>
      </c>
      <c r="N12" s="151">
        <v>0</v>
      </c>
      <c r="O12" s="151" t="s">
        <v>233</v>
      </c>
      <c r="P12" s="151" t="s">
        <v>233</v>
      </c>
      <c r="Q12" s="151" t="s">
        <v>233</v>
      </c>
    </row>
    <row r="13" spans="1:17" ht="15" customHeight="1" x14ac:dyDescent="0.25">
      <c r="A13" s="148">
        <v>4</v>
      </c>
      <c r="B13" s="153" t="s">
        <v>89</v>
      </c>
      <c r="C13" s="153" t="s">
        <v>36</v>
      </c>
      <c r="D13" s="153"/>
      <c r="E13" s="153" t="s">
        <v>122</v>
      </c>
      <c r="F13" s="154" t="s">
        <v>217</v>
      </c>
      <c r="G13" s="154" t="s">
        <v>117</v>
      </c>
      <c r="H13" s="151">
        <v>4</v>
      </c>
      <c r="I13" s="151">
        <v>0</v>
      </c>
      <c r="J13" s="151">
        <v>0</v>
      </c>
      <c r="K13" s="151" t="s">
        <v>233</v>
      </c>
      <c r="L13" s="151" t="s">
        <v>233</v>
      </c>
      <c r="M13" s="151" t="s">
        <v>233</v>
      </c>
      <c r="N13" s="151">
        <v>0</v>
      </c>
      <c r="O13" s="151" t="s">
        <v>233</v>
      </c>
      <c r="P13" s="151" t="s">
        <v>233</v>
      </c>
      <c r="Q13" s="151" t="s">
        <v>233</v>
      </c>
    </row>
    <row r="14" spans="1:17" ht="15" customHeight="1" x14ac:dyDescent="0.25">
      <c r="A14" s="148">
        <v>5</v>
      </c>
      <c r="B14" s="149" t="s">
        <v>21</v>
      </c>
      <c r="C14" s="149" t="s">
        <v>36</v>
      </c>
      <c r="D14" s="149"/>
      <c r="E14" s="149" t="s">
        <v>122</v>
      </c>
      <c r="F14" s="149" t="s">
        <v>237</v>
      </c>
      <c r="G14" s="149" t="s">
        <v>117</v>
      </c>
      <c r="H14" s="152">
        <v>2</v>
      </c>
      <c r="I14" s="152">
        <v>0</v>
      </c>
      <c r="J14" s="152">
        <v>0</v>
      </c>
      <c r="K14" s="152" t="s">
        <v>212</v>
      </c>
      <c r="L14" s="152" t="s">
        <v>212</v>
      </c>
      <c r="M14" s="152" t="s">
        <v>212</v>
      </c>
      <c r="N14" s="152">
        <v>0</v>
      </c>
      <c r="O14" s="152" t="s">
        <v>212</v>
      </c>
      <c r="P14" s="152" t="s">
        <v>212</v>
      </c>
      <c r="Q14" s="152" t="s">
        <v>212</v>
      </c>
    </row>
    <row r="15" spans="1:17" s="39" customFormat="1" ht="12.75" x14ac:dyDescent="0.25">
      <c r="A15" s="14">
        <v>1</v>
      </c>
      <c r="B15" s="156" t="s">
        <v>22</v>
      </c>
      <c r="C15" s="156" t="s">
        <v>61</v>
      </c>
      <c r="D15" s="156" t="s">
        <v>79</v>
      </c>
      <c r="E15" s="156" t="s">
        <v>62</v>
      </c>
      <c r="F15" s="156" t="s">
        <v>194</v>
      </c>
      <c r="G15" s="156" t="s">
        <v>63</v>
      </c>
      <c r="H15" s="157">
        <v>105</v>
      </c>
      <c r="I15" s="157">
        <v>41</v>
      </c>
      <c r="J15" s="157">
        <v>41</v>
      </c>
      <c r="K15" s="157">
        <v>53160.29</v>
      </c>
      <c r="L15" s="157">
        <v>53160.29</v>
      </c>
      <c r="M15" s="161">
        <v>0</v>
      </c>
      <c r="N15" s="157">
        <v>45</v>
      </c>
      <c r="O15" s="159">
        <v>49600.3</v>
      </c>
      <c r="P15" s="157">
        <v>49600.3</v>
      </c>
      <c r="Q15" s="161">
        <v>0</v>
      </c>
    </row>
    <row r="16" spans="1:17" s="39" customFormat="1" ht="12.75" x14ac:dyDescent="0.25">
      <c r="A16" s="14">
        <f t="shared" ref="A16:A23" si="1">A15+1</f>
        <v>2</v>
      </c>
      <c r="B16" s="156" t="s">
        <v>27</v>
      </c>
      <c r="C16" s="156" t="s">
        <v>36</v>
      </c>
      <c r="D16" s="156"/>
      <c r="E16" s="156" t="s">
        <v>62</v>
      </c>
      <c r="F16" s="156" t="s">
        <v>195</v>
      </c>
      <c r="G16" s="156" t="s">
        <v>63</v>
      </c>
      <c r="H16" s="157">
        <v>77</v>
      </c>
      <c r="I16" s="157">
        <v>24</v>
      </c>
      <c r="J16" s="157">
        <v>24</v>
      </c>
      <c r="K16" s="157">
        <v>37002</v>
      </c>
      <c r="L16" s="157">
        <v>37002</v>
      </c>
      <c r="M16" s="161">
        <v>0</v>
      </c>
      <c r="N16" s="157">
        <v>41</v>
      </c>
      <c r="O16" s="159">
        <v>52497.919999999998</v>
      </c>
      <c r="P16" s="157">
        <v>52497.919999999998</v>
      </c>
      <c r="Q16" s="161">
        <v>0</v>
      </c>
    </row>
    <row r="17" spans="1:17" s="39" customFormat="1" ht="12.75" x14ac:dyDescent="0.25">
      <c r="A17" s="14">
        <v>3</v>
      </c>
      <c r="B17" s="156" t="s">
        <v>23</v>
      </c>
      <c r="C17" s="156" t="s">
        <v>36</v>
      </c>
      <c r="D17" s="156"/>
      <c r="E17" s="156" t="s">
        <v>62</v>
      </c>
      <c r="F17" s="156"/>
      <c r="G17" s="156" t="s">
        <v>63</v>
      </c>
      <c r="H17" s="157">
        <v>0</v>
      </c>
      <c r="I17" s="157">
        <v>0</v>
      </c>
      <c r="J17" s="157">
        <v>0</v>
      </c>
      <c r="K17" s="161">
        <v>0</v>
      </c>
      <c r="L17" s="161">
        <v>0</v>
      </c>
      <c r="M17" s="161">
        <v>0</v>
      </c>
      <c r="N17" s="157">
        <v>0</v>
      </c>
      <c r="O17" s="161">
        <v>0</v>
      </c>
      <c r="P17" s="161">
        <v>0</v>
      </c>
      <c r="Q17" s="161">
        <v>0</v>
      </c>
    </row>
    <row r="18" spans="1:17" s="39" customFormat="1" ht="12.75" x14ac:dyDescent="0.25">
      <c r="A18" s="14">
        <v>4</v>
      </c>
      <c r="B18" s="156" t="s">
        <v>31</v>
      </c>
      <c r="C18" s="156" t="s">
        <v>36</v>
      </c>
      <c r="D18" s="156"/>
      <c r="E18" s="156" t="s">
        <v>64</v>
      </c>
      <c r="F18" s="160" t="s">
        <v>196</v>
      </c>
      <c r="G18" s="156" t="s">
        <v>63</v>
      </c>
      <c r="H18" s="157">
        <v>30</v>
      </c>
      <c r="I18" s="157">
        <v>8</v>
      </c>
      <c r="J18" s="157">
        <v>8</v>
      </c>
      <c r="K18" s="161">
        <v>8986.2000000000007</v>
      </c>
      <c r="L18" s="161">
        <v>8986.2000000000007</v>
      </c>
      <c r="M18" s="161">
        <v>0</v>
      </c>
      <c r="N18" s="157">
        <v>11</v>
      </c>
      <c r="O18" s="159">
        <v>18501</v>
      </c>
      <c r="P18" s="157">
        <v>18501</v>
      </c>
      <c r="Q18" s="161">
        <v>0</v>
      </c>
    </row>
    <row r="19" spans="1:17" s="39" customFormat="1" ht="12.75" x14ac:dyDescent="0.25">
      <c r="A19" s="14">
        <f t="shared" si="1"/>
        <v>5</v>
      </c>
      <c r="B19" s="156" t="s">
        <v>77</v>
      </c>
      <c r="C19" s="156" t="s">
        <v>36</v>
      </c>
      <c r="D19" s="156"/>
      <c r="E19" s="156" t="s">
        <v>66</v>
      </c>
      <c r="F19" s="156"/>
      <c r="G19" s="156" t="s">
        <v>63</v>
      </c>
      <c r="H19" s="157">
        <v>0</v>
      </c>
      <c r="I19" s="157">
        <v>0</v>
      </c>
      <c r="J19" s="157">
        <v>0</v>
      </c>
      <c r="K19" s="161">
        <v>0</v>
      </c>
      <c r="L19" s="161">
        <v>0</v>
      </c>
      <c r="M19" s="161">
        <v>0</v>
      </c>
      <c r="N19" s="157">
        <v>0</v>
      </c>
      <c r="O19" s="161">
        <v>0</v>
      </c>
      <c r="P19" s="161">
        <v>0</v>
      </c>
      <c r="Q19" s="161">
        <v>0</v>
      </c>
    </row>
    <row r="20" spans="1:17" s="39" customFormat="1" ht="12.75" x14ac:dyDescent="0.25">
      <c r="A20" s="14">
        <f t="shared" si="1"/>
        <v>6</v>
      </c>
      <c r="B20" s="156" t="s">
        <v>24</v>
      </c>
      <c r="C20" s="156" t="s">
        <v>36</v>
      </c>
      <c r="D20" s="156"/>
      <c r="E20" s="156" t="s">
        <v>66</v>
      </c>
      <c r="F20" s="156" t="s">
        <v>197</v>
      </c>
      <c r="G20" s="156" t="s">
        <v>63</v>
      </c>
      <c r="H20" s="157">
        <v>10</v>
      </c>
      <c r="I20" s="157">
        <v>0</v>
      </c>
      <c r="J20" s="157">
        <v>0</v>
      </c>
      <c r="K20" s="161">
        <v>0</v>
      </c>
      <c r="L20" s="161">
        <v>0</v>
      </c>
      <c r="M20" s="161">
        <v>0</v>
      </c>
      <c r="N20" s="157">
        <v>5</v>
      </c>
      <c r="O20" s="159">
        <v>4933.6000000000004</v>
      </c>
      <c r="P20" s="157">
        <v>4933.6000000000004</v>
      </c>
      <c r="Q20" s="161">
        <v>0</v>
      </c>
    </row>
    <row r="21" spans="1:17" s="39" customFormat="1" ht="12.75" x14ac:dyDescent="0.25">
      <c r="A21" s="14">
        <f t="shared" si="1"/>
        <v>7</v>
      </c>
      <c r="B21" s="156" t="s">
        <v>235</v>
      </c>
      <c r="C21" s="156" t="s">
        <v>36</v>
      </c>
      <c r="D21" s="156"/>
      <c r="E21" s="156" t="s">
        <v>125</v>
      </c>
      <c r="F21" s="156"/>
      <c r="G21" s="156" t="s">
        <v>63</v>
      </c>
      <c r="H21" s="157">
        <v>3</v>
      </c>
      <c r="I21" s="157">
        <v>0</v>
      </c>
      <c r="J21" s="157">
        <v>0</v>
      </c>
      <c r="K21" s="161">
        <v>0</v>
      </c>
      <c r="L21" s="161">
        <v>0</v>
      </c>
      <c r="M21" s="161">
        <v>0</v>
      </c>
      <c r="N21" s="157">
        <v>0</v>
      </c>
      <c r="O21" s="161">
        <v>0</v>
      </c>
      <c r="P21" s="161">
        <v>0</v>
      </c>
      <c r="Q21" s="161">
        <v>0</v>
      </c>
    </row>
    <row r="22" spans="1:17" s="39" customFormat="1" ht="12.75" x14ac:dyDescent="0.25">
      <c r="A22" s="14">
        <f t="shared" si="1"/>
        <v>8</v>
      </c>
      <c r="B22" s="156" t="s">
        <v>32</v>
      </c>
      <c r="C22" s="156" t="s">
        <v>36</v>
      </c>
      <c r="D22" s="156"/>
      <c r="E22" s="156" t="s">
        <v>82</v>
      </c>
      <c r="F22" s="156" t="s">
        <v>198</v>
      </c>
      <c r="G22" s="156" t="s">
        <v>63</v>
      </c>
      <c r="H22" s="157">
        <v>67</v>
      </c>
      <c r="I22" s="157">
        <v>8</v>
      </c>
      <c r="J22" s="157">
        <v>8</v>
      </c>
      <c r="K22" s="157">
        <v>7752.8</v>
      </c>
      <c r="L22" s="157">
        <v>7752.8</v>
      </c>
      <c r="M22" s="161">
        <v>0</v>
      </c>
      <c r="N22" s="157">
        <v>29</v>
      </c>
      <c r="O22" s="159">
        <v>28241.1</v>
      </c>
      <c r="P22" s="157">
        <v>28241.1</v>
      </c>
      <c r="Q22" s="161">
        <v>0</v>
      </c>
    </row>
    <row r="23" spans="1:17" s="39" customFormat="1" ht="12.75" x14ac:dyDescent="0.25">
      <c r="A23" s="14">
        <f t="shared" si="1"/>
        <v>9</v>
      </c>
      <c r="B23" s="156" t="s">
        <v>71</v>
      </c>
      <c r="C23" s="156" t="s">
        <v>36</v>
      </c>
      <c r="D23" s="156"/>
      <c r="E23" s="156" t="s">
        <v>83</v>
      </c>
      <c r="F23" s="156" t="s">
        <v>199</v>
      </c>
      <c r="G23" s="156" t="s">
        <v>63</v>
      </c>
      <c r="H23" s="157">
        <v>71</v>
      </c>
      <c r="I23" s="157">
        <v>14</v>
      </c>
      <c r="J23" s="157">
        <v>14</v>
      </c>
      <c r="K23" s="157">
        <v>26602.82</v>
      </c>
      <c r="L23" s="157">
        <v>26602.82</v>
      </c>
      <c r="M23" s="161">
        <v>0</v>
      </c>
      <c r="N23" s="157">
        <v>27</v>
      </c>
      <c r="O23" s="159">
        <v>28747.06</v>
      </c>
      <c r="P23" s="157">
        <v>28747.06</v>
      </c>
      <c r="Q23" s="161">
        <v>0</v>
      </c>
    </row>
    <row r="24" spans="1:17" s="39" customFormat="1" ht="25.5" x14ac:dyDescent="0.25">
      <c r="A24" s="14">
        <v>10</v>
      </c>
      <c r="B24" s="156" t="s">
        <v>184</v>
      </c>
      <c r="C24" s="156" t="s">
        <v>61</v>
      </c>
      <c r="D24" s="156" t="s">
        <v>127</v>
      </c>
      <c r="E24" s="156" t="s">
        <v>82</v>
      </c>
      <c r="F24" s="156" t="s">
        <v>200</v>
      </c>
      <c r="G24" s="156" t="s">
        <v>63</v>
      </c>
      <c r="H24" s="157">
        <v>73</v>
      </c>
      <c r="I24" s="157">
        <v>20</v>
      </c>
      <c r="J24" s="157">
        <v>20</v>
      </c>
      <c r="K24" s="157">
        <v>25078.3</v>
      </c>
      <c r="L24" s="157">
        <v>25078.3</v>
      </c>
      <c r="M24" s="161">
        <v>0</v>
      </c>
      <c r="N24" s="157">
        <v>0</v>
      </c>
      <c r="O24" s="161">
        <v>0</v>
      </c>
      <c r="P24" s="161">
        <v>0</v>
      </c>
      <c r="Q24" s="161">
        <v>0</v>
      </c>
    </row>
    <row r="25" spans="1:17" s="39" customFormat="1" ht="12.75" x14ac:dyDescent="0.25">
      <c r="A25" s="14">
        <v>11</v>
      </c>
      <c r="B25" s="156" t="s">
        <v>145</v>
      </c>
      <c r="C25" s="156" t="s">
        <v>61</v>
      </c>
      <c r="D25" s="156" t="s">
        <v>128</v>
      </c>
      <c r="E25" s="156" t="s">
        <v>62</v>
      </c>
      <c r="F25" s="156" t="s">
        <v>201</v>
      </c>
      <c r="G25" s="156" t="s">
        <v>63</v>
      </c>
      <c r="H25" s="157">
        <v>108</v>
      </c>
      <c r="I25" s="157">
        <v>49</v>
      </c>
      <c r="J25" s="157">
        <v>49</v>
      </c>
      <c r="K25" s="157">
        <v>70405.08</v>
      </c>
      <c r="L25" s="157">
        <v>70405.08</v>
      </c>
      <c r="M25" s="161">
        <v>0</v>
      </c>
      <c r="N25" s="157">
        <v>0</v>
      </c>
      <c r="O25" s="161">
        <v>0</v>
      </c>
      <c r="P25" s="161">
        <v>0</v>
      </c>
      <c r="Q25" s="161">
        <v>0</v>
      </c>
    </row>
    <row r="26" spans="1:17" s="39" customFormat="1" ht="12.75" x14ac:dyDescent="0.25">
      <c r="A26" s="14">
        <v>12</v>
      </c>
      <c r="B26" s="156" t="s">
        <v>132</v>
      </c>
      <c r="C26" s="156" t="s">
        <v>36</v>
      </c>
      <c r="D26" s="156"/>
      <c r="E26" s="156" t="s">
        <v>62</v>
      </c>
      <c r="F26" s="156" t="s">
        <v>202</v>
      </c>
      <c r="G26" s="156" t="s">
        <v>63</v>
      </c>
      <c r="H26" s="157">
        <v>40</v>
      </c>
      <c r="I26" s="157">
        <v>9</v>
      </c>
      <c r="J26" s="157">
        <v>9</v>
      </c>
      <c r="K26" s="157">
        <v>7576.6</v>
      </c>
      <c r="L26" s="157">
        <v>7576.6</v>
      </c>
      <c r="M26" s="161">
        <v>0</v>
      </c>
      <c r="N26" s="157">
        <v>0</v>
      </c>
      <c r="O26" s="161">
        <v>0</v>
      </c>
      <c r="P26" s="161">
        <v>0</v>
      </c>
      <c r="Q26" s="161">
        <v>0</v>
      </c>
    </row>
    <row r="27" spans="1:17" s="39" customFormat="1" ht="12.75" x14ac:dyDescent="0.25">
      <c r="A27" s="14">
        <v>13</v>
      </c>
      <c r="B27" s="156" t="s">
        <v>138</v>
      </c>
      <c r="C27" s="156" t="s">
        <v>36</v>
      </c>
      <c r="D27" s="156"/>
      <c r="E27" s="156" t="s">
        <v>62</v>
      </c>
      <c r="F27" s="156" t="s">
        <v>203</v>
      </c>
      <c r="G27" s="156" t="s">
        <v>63</v>
      </c>
      <c r="H27" s="157">
        <v>17</v>
      </c>
      <c r="I27" s="157">
        <v>0</v>
      </c>
      <c r="J27" s="157">
        <v>0</v>
      </c>
      <c r="K27" s="161">
        <v>0</v>
      </c>
      <c r="L27" s="161">
        <v>0</v>
      </c>
      <c r="M27" s="161">
        <v>0</v>
      </c>
      <c r="N27" s="157">
        <v>0</v>
      </c>
      <c r="O27" s="161">
        <v>0</v>
      </c>
      <c r="P27" s="161">
        <v>0</v>
      </c>
      <c r="Q27" s="161">
        <v>0</v>
      </c>
    </row>
    <row r="28" spans="1:17" s="39" customFormat="1" ht="12.75" x14ac:dyDescent="0.25">
      <c r="A28" s="14">
        <v>14</v>
      </c>
      <c r="B28" s="156" t="s">
        <v>140</v>
      </c>
      <c r="C28" s="156" t="s">
        <v>36</v>
      </c>
      <c r="D28" s="156"/>
      <c r="E28" s="156" t="s">
        <v>83</v>
      </c>
      <c r="F28" s="156" t="s">
        <v>204</v>
      </c>
      <c r="G28" s="156" t="s">
        <v>63</v>
      </c>
      <c r="H28" s="157">
        <v>7</v>
      </c>
      <c r="I28" s="157">
        <v>0</v>
      </c>
      <c r="J28" s="157">
        <v>0</v>
      </c>
      <c r="K28" s="161">
        <v>0</v>
      </c>
      <c r="L28" s="161">
        <v>0</v>
      </c>
      <c r="M28" s="161">
        <v>0</v>
      </c>
      <c r="N28" s="157">
        <v>0</v>
      </c>
      <c r="O28" s="161">
        <v>0</v>
      </c>
      <c r="P28" s="161">
        <v>0</v>
      </c>
      <c r="Q28" s="161">
        <v>0</v>
      </c>
    </row>
    <row r="29" spans="1:17" s="39" customFormat="1" ht="12.75" x14ac:dyDescent="0.25">
      <c r="A29" s="14">
        <v>15</v>
      </c>
      <c r="B29" s="156" t="s">
        <v>236</v>
      </c>
      <c r="C29" s="156" t="s">
        <v>35</v>
      </c>
      <c r="D29" s="156" t="s">
        <v>149</v>
      </c>
      <c r="E29" s="156" t="s">
        <v>150</v>
      </c>
      <c r="F29" s="156" t="s">
        <v>253</v>
      </c>
      <c r="G29" s="156" t="s">
        <v>63</v>
      </c>
      <c r="H29" s="157">
        <v>1</v>
      </c>
      <c r="I29" s="157">
        <v>0</v>
      </c>
      <c r="J29" s="157">
        <v>0</v>
      </c>
      <c r="K29" s="161">
        <v>0</v>
      </c>
      <c r="L29" s="161">
        <v>0</v>
      </c>
      <c r="M29" s="161">
        <v>0</v>
      </c>
      <c r="N29" s="157">
        <v>0</v>
      </c>
      <c r="O29" s="161">
        <v>0</v>
      </c>
      <c r="P29" s="161">
        <v>0</v>
      </c>
      <c r="Q29" s="161">
        <v>0</v>
      </c>
    </row>
    <row r="30" spans="1:17" s="39" customFormat="1" ht="12.75" x14ac:dyDescent="0.25">
      <c r="A30" s="14">
        <v>16</v>
      </c>
      <c r="B30" s="156" t="s">
        <v>181</v>
      </c>
      <c r="C30" s="156" t="s">
        <v>36</v>
      </c>
      <c r="D30" s="156"/>
      <c r="E30" s="156" t="s">
        <v>62</v>
      </c>
      <c r="F30" s="156" t="s">
        <v>205</v>
      </c>
      <c r="G30" s="156" t="s">
        <v>63</v>
      </c>
      <c r="H30" s="157">
        <v>4</v>
      </c>
      <c r="I30" s="157">
        <v>0</v>
      </c>
      <c r="J30" s="157">
        <v>0</v>
      </c>
      <c r="K30" s="161">
        <v>0</v>
      </c>
      <c r="L30" s="161">
        <v>0</v>
      </c>
      <c r="M30" s="161">
        <v>0</v>
      </c>
      <c r="N30" s="157">
        <v>0</v>
      </c>
      <c r="O30" s="161">
        <v>0</v>
      </c>
      <c r="P30" s="161">
        <v>0</v>
      </c>
      <c r="Q30" s="161">
        <v>0</v>
      </c>
    </row>
    <row r="31" spans="1:17" s="39" customFormat="1" ht="12.75" x14ac:dyDescent="0.25">
      <c r="A31" s="14">
        <v>17</v>
      </c>
      <c r="B31" s="156" t="s">
        <v>81</v>
      </c>
      <c r="C31" s="156" t="s">
        <v>36</v>
      </c>
      <c r="D31" s="156"/>
      <c r="E31" s="156" t="s">
        <v>62</v>
      </c>
      <c r="F31" s="156" t="s">
        <v>206</v>
      </c>
      <c r="G31" s="156" t="s">
        <v>63</v>
      </c>
      <c r="H31" s="157">
        <v>22</v>
      </c>
      <c r="I31" s="157">
        <v>0</v>
      </c>
      <c r="J31" s="157">
        <v>0</v>
      </c>
      <c r="K31" s="161">
        <v>0</v>
      </c>
      <c r="L31" s="161">
        <v>0</v>
      </c>
      <c r="M31" s="161">
        <v>0</v>
      </c>
      <c r="N31" s="157">
        <v>0</v>
      </c>
      <c r="O31" s="161">
        <v>0</v>
      </c>
      <c r="P31" s="161">
        <v>0</v>
      </c>
      <c r="Q31" s="161">
        <v>0</v>
      </c>
    </row>
    <row r="32" spans="1:17" s="39" customFormat="1" ht="12.75" x14ac:dyDescent="0.25">
      <c r="A32" s="14">
        <v>18</v>
      </c>
      <c r="B32" s="156" t="s">
        <v>138</v>
      </c>
      <c r="C32" s="156" t="s">
        <v>61</v>
      </c>
      <c r="D32" s="156" t="s">
        <v>254</v>
      </c>
      <c r="E32" s="156" t="s">
        <v>62</v>
      </c>
      <c r="F32" s="156" t="s">
        <v>255</v>
      </c>
      <c r="G32" s="156" t="s">
        <v>63</v>
      </c>
      <c r="H32" s="157">
        <v>18</v>
      </c>
      <c r="I32" s="157">
        <v>10</v>
      </c>
      <c r="J32" s="157">
        <v>10</v>
      </c>
      <c r="K32" s="161">
        <v>10924.4</v>
      </c>
      <c r="L32" s="161">
        <v>10924.4</v>
      </c>
      <c r="M32" s="161">
        <v>0</v>
      </c>
      <c r="N32" s="157">
        <v>0</v>
      </c>
      <c r="O32" s="161">
        <v>0</v>
      </c>
      <c r="P32" s="161">
        <v>0</v>
      </c>
      <c r="Q32" s="161">
        <v>0</v>
      </c>
    </row>
    <row r="33" spans="1:17" s="39" customFormat="1" ht="12.75" x14ac:dyDescent="0.25">
      <c r="A33" s="14">
        <v>19</v>
      </c>
      <c r="B33" s="156" t="s">
        <v>132</v>
      </c>
      <c r="C33" s="156" t="s">
        <v>61</v>
      </c>
      <c r="D33" s="156" t="s">
        <v>256</v>
      </c>
      <c r="E33" s="156" t="s">
        <v>62</v>
      </c>
      <c r="F33" s="156" t="s">
        <v>257</v>
      </c>
      <c r="G33" s="156" t="s">
        <v>63</v>
      </c>
      <c r="H33" s="157">
        <v>16</v>
      </c>
      <c r="I33" s="157">
        <v>20</v>
      </c>
      <c r="J33" s="157">
        <v>20</v>
      </c>
      <c r="K33" s="161">
        <v>28460.6</v>
      </c>
      <c r="L33" s="161">
        <v>28460.6</v>
      </c>
      <c r="M33" s="161">
        <v>0</v>
      </c>
      <c r="N33" s="157">
        <v>0</v>
      </c>
      <c r="O33" s="161">
        <v>0</v>
      </c>
      <c r="P33" s="161">
        <v>0</v>
      </c>
      <c r="Q33" s="161">
        <v>0</v>
      </c>
    </row>
    <row r="34" spans="1:17" s="8" customFormat="1" ht="25.5" x14ac:dyDescent="0.25">
      <c r="A34" s="78">
        <v>1</v>
      </c>
      <c r="B34" s="34" t="s">
        <v>58</v>
      </c>
      <c r="C34" s="66" t="s">
        <v>36</v>
      </c>
      <c r="D34" s="66"/>
      <c r="E34" s="66" t="s">
        <v>67</v>
      </c>
      <c r="F34" s="110" t="s">
        <v>107</v>
      </c>
      <c r="G34" s="110" t="s">
        <v>80</v>
      </c>
      <c r="H34" s="67">
        <v>56</v>
      </c>
      <c r="I34" s="67">
        <v>22</v>
      </c>
      <c r="J34" s="67">
        <v>22</v>
      </c>
      <c r="K34" s="68">
        <v>62207.199999999997</v>
      </c>
      <c r="L34" s="68">
        <v>62207.199999999997</v>
      </c>
      <c r="M34" s="68">
        <f>SUM(K34-L34)</f>
        <v>0</v>
      </c>
      <c r="N34" s="164">
        <v>33</v>
      </c>
      <c r="O34" s="68">
        <v>55805.599999999999</v>
      </c>
      <c r="P34" s="68">
        <v>55805.599999999999</v>
      </c>
      <c r="Q34" s="68">
        <f>SUM(O34-P34)</f>
        <v>0</v>
      </c>
    </row>
    <row r="35" spans="1:17" s="8" customFormat="1" ht="25.5" x14ac:dyDescent="0.25">
      <c r="A35" s="78">
        <v>2</v>
      </c>
      <c r="B35" s="66" t="s">
        <v>28</v>
      </c>
      <c r="C35" s="66" t="s">
        <v>36</v>
      </c>
      <c r="D35" s="66"/>
      <c r="E35" s="66" t="s">
        <v>69</v>
      </c>
      <c r="F35" s="110" t="s">
        <v>108</v>
      </c>
      <c r="G35" s="110" t="s">
        <v>80</v>
      </c>
      <c r="H35" s="67">
        <v>35</v>
      </c>
      <c r="I35" s="67">
        <v>4</v>
      </c>
      <c r="J35" s="67">
        <v>4</v>
      </c>
      <c r="K35" s="68">
        <v>7782</v>
      </c>
      <c r="L35" s="68">
        <v>7782</v>
      </c>
      <c r="M35" s="68">
        <f t="shared" ref="M35:M41" si="2">SUM(K35-L35)</f>
        <v>0</v>
      </c>
      <c r="N35" s="164">
        <v>0</v>
      </c>
      <c r="O35" s="68">
        <v>0</v>
      </c>
      <c r="P35" s="68">
        <v>0</v>
      </c>
      <c r="Q35" s="68">
        <f t="shared" ref="Q35:Q41" si="3">SUM(O35-P35)</f>
        <v>0</v>
      </c>
    </row>
    <row r="36" spans="1:17" s="8" customFormat="1" ht="25.5" x14ac:dyDescent="0.25">
      <c r="A36" s="78">
        <v>3</v>
      </c>
      <c r="B36" s="34" t="s">
        <v>18</v>
      </c>
      <c r="C36" s="66" t="s">
        <v>61</v>
      </c>
      <c r="D36" s="66" t="s">
        <v>208</v>
      </c>
      <c r="E36" s="66" t="s">
        <v>69</v>
      </c>
      <c r="F36" s="110" t="s">
        <v>109</v>
      </c>
      <c r="G36" s="110" t="s">
        <v>80</v>
      </c>
      <c r="H36" s="67">
        <v>108</v>
      </c>
      <c r="I36" s="67">
        <v>48</v>
      </c>
      <c r="J36" s="67">
        <v>48</v>
      </c>
      <c r="K36" s="68">
        <v>44747.94</v>
      </c>
      <c r="L36" s="68">
        <v>44747.94</v>
      </c>
      <c r="M36" s="68">
        <f t="shared" si="2"/>
        <v>0</v>
      </c>
      <c r="N36" s="164">
        <v>26</v>
      </c>
      <c r="O36" s="68">
        <v>23186.19</v>
      </c>
      <c r="P36" s="68">
        <v>23186.19</v>
      </c>
      <c r="Q36" s="68">
        <f t="shared" si="3"/>
        <v>0</v>
      </c>
    </row>
    <row r="37" spans="1:17" s="8" customFormat="1" ht="25.5" x14ac:dyDescent="0.25">
      <c r="A37" s="78">
        <v>4</v>
      </c>
      <c r="B37" s="66" t="s">
        <v>25</v>
      </c>
      <c r="C37" s="66" t="s">
        <v>36</v>
      </c>
      <c r="D37" s="66"/>
      <c r="E37" s="66" t="s">
        <v>70</v>
      </c>
      <c r="F37" s="110" t="s">
        <v>110</v>
      </c>
      <c r="G37" s="110" t="s">
        <v>80</v>
      </c>
      <c r="H37" s="67">
        <v>35</v>
      </c>
      <c r="I37" s="67">
        <v>9</v>
      </c>
      <c r="J37" s="67">
        <v>9</v>
      </c>
      <c r="K37" s="68">
        <v>7640.65</v>
      </c>
      <c r="L37" s="68">
        <v>7640.65</v>
      </c>
      <c r="M37" s="68">
        <f t="shared" si="2"/>
        <v>0</v>
      </c>
      <c r="N37" s="164">
        <v>6</v>
      </c>
      <c r="O37" s="68">
        <v>3700.2</v>
      </c>
      <c r="P37" s="68">
        <v>3700.2</v>
      </c>
      <c r="Q37" s="68">
        <f t="shared" si="3"/>
        <v>0</v>
      </c>
    </row>
    <row r="38" spans="1:17" s="8" customFormat="1" ht="51" x14ac:dyDescent="0.25">
      <c r="A38" s="78">
        <v>5</v>
      </c>
      <c r="B38" s="66" t="s">
        <v>71</v>
      </c>
      <c r="C38" s="66" t="s">
        <v>36</v>
      </c>
      <c r="D38" s="66"/>
      <c r="E38" s="34" t="s">
        <v>111</v>
      </c>
      <c r="F38" s="110" t="s">
        <v>112</v>
      </c>
      <c r="G38" s="110" t="s">
        <v>80</v>
      </c>
      <c r="H38" s="67">
        <v>73</v>
      </c>
      <c r="I38" s="67">
        <v>48</v>
      </c>
      <c r="J38" s="67">
        <v>48</v>
      </c>
      <c r="K38" s="68">
        <v>35835.25</v>
      </c>
      <c r="L38" s="68">
        <v>35835.25</v>
      </c>
      <c r="M38" s="68">
        <f t="shared" si="2"/>
        <v>0</v>
      </c>
      <c r="N38" s="164">
        <v>26</v>
      </c>
      <c r="O38" s="68">
        <v>27165.55</v>
      </c>
      <c r="P38" s="68">
        <v>27165.55</v>
      </c>
      <c r="Q38" s="68">
        <f t="shared" si="3"/>
        <v>0</v>
      </c>
    </row>
    <row r="39" spans="1:17" s="8" customFormat="1" ht="25.5" x14ac:dyDescent="0.25">
      <c r="A39" s="78">
        <v>6</v>
      </c>
      <c r="B39" s="66" t="s">
        <v>30</v>
      </c>
      <c r="C39" s="66" t="s">
        <v>36</v>
      </c>
      <c r="D39" s="66"/>
      <c r="E39" s="66" t="s">
        <v>68</v>
      </c>
      <c r="F39" s="110" t="s">
        <v>113</v>
      </c>
      <c r="G39" s="110" t="s">
        <v>80</v>
      </c>
      <c r="H39" s="67">
        <v>37</v>
      </c>
      <c r="I39" s="67">
        <v>0</v>
      </c>
      <c r="J39" s="67">
        <v>0</v>
      </c>
      <c r="K39" s="68">
        <v>0</v>
      </c>
      <c r="L39" s="68">
        <v>0</v>
      </c>
      <c r="M39" s="68">
        <f t="shared" si="2"/>
        <v>0</v>
      </c>
      <c r="N39" s="164">
        <v>0</v>
      </c>
      <c r="O39" s="68">
        <v>0</v>
      </c>
      <c r="P39" s="68">
        <v>0</v>
      </c>
      <c r="Q39" s="68">
        <f t="shared" si="3"/>
        <v>0</v>
      </c>
    </row>
    <row r="40" spans="1:17" s="8" customFormat="1" ht="25.5" x14ac:dyDescent="0.25">
      <c r="A40" s="78">
        <v>7</v>
      </c>
      <c r="B40" s="66" t="s">
        <v>26</v>
      </c>
      <c r="C40" s="66" t="s">
        <v>36</v>
      </c>
      <c r="D40" s="66"/>
      <c r="E40" s="66" t="s">
        <v>68</v>
      </c>
      <c r="F40" s="110" t="s">
        <v>114</v>
      </c>
      <c r="G40" s="110" t="s">
        <v>80</v>
      </c>
      <c r="H40" s="67">
        <v>56</v>
      </c>
      <c r="I40" s="67">
        <v>30</v>
      </c>
      <c r="J40" s="67">
        <v>30</v>
      </c>
      <c r="K40" s="68">
        <v>40696.86</v>
      </c>
      <c r="L40" s="68">
        <v>40696.86</v>
      </c>
      <c r="M40" s="68">
        <f t="shared" si="2"/>
        <v>0</v>
      </c>
      <c r="N40" s="164">
        <v>13</v>
      </c>
      <c r="O40" s="68">
        <v>23063.75</v>
      </c>
      <c r="P40" s="68">
        <v>23063.75</v>
      </c>
      <c r="Q40" s="68">
        <f t="shared" si="3"/>
        <v>0</v>
      </c>
    </row>
    <row r="41" spans="1:17" s="8" customFormat="1" ht="25.5" x14ac:dyDescent="0.25">
      <c r="A41" s="78">
        <v>8</v>
      </c>
      <c r="B41" s="34" t="s">
        <v>145</v>
      </c>
      <c r="C41" s="66" t="s">
        <v>61</v>
      </c>
      <c r="D41" s="66" t="s">
        <v>209</v>
      </c>
      <c r="E41" s="66" t="s">
        <v>62</v>
      </c>
      <c r="F41" s="110" t="s">
        <v>146</v>
      </c>
      <c r="G41" s="110" t="s">
        <v>80</v>
      </c>
      <c r="H41" s="67">
        <v>5</v>
      </c>
      <c r="I41" s="67">
        <v>3</v>
      </c>
      <c r="J41" s="67">
        <v>3</v>
      </c>
      <c r="K41" s="68">
        <v>5286</v>
      </c>
      <c r="L41" s="68">
        <v>5286</v>
      </c>
      <c r="M41" s="68">
        <f t="shared" si="2"/>
        <v>0</v>
      </c>
      <c r="N41" s="164">
        <v>0</v>
      </c>
      <c r="O41" s="68">
        <v>0</v>
      </c>
      <c r="P41" s="68">
        <v>0</v>
      </c>
      <c r="Q41" s="68">
        <f t="shared" si="3"/>
        <v>0</v>
      </c>
    </row>
    <row r="42" spans="1:17" ht="25.5" x14ac:dyDescent="0.25">
      <c r="A42" s="131">
        <v>1</v>
      </c>
      <c r="B42" s="80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13</v>
      </c>
      <c r="O42" s="82">
        <f>P42+Q42</f>
        <v>35645.360000000001</v>
      </c>
      <c r="P42" s="82">
        <v>35645.360000000001</v>
      </c>
      <c r="Q42" s="82">
        <v>0</v>
      </c>
    </row>
    <row r="43" spans="1:17" ht="25.5" x14ac:dyDescent="0.25">
      <c r="A43" s="131">
        <f>A42+1</f>
        <v>2</v>
      </c>
      <c r="B43" s="80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4">L43+M43</f>
        <v>0</v>
      </c>
      <c r="L43" s="82">
        <v>0</v>
      </c>
      <c r="M43" s="82">
        <v>0</v>
      </c>
      <c r="N43" s="81">
        <v>112</v>
      </c>
      <c r="O43" s="82">
        <f t="shared" ref="O43:O78" si="5">P43+Q43</f>
        <v>196997.55</v>
      </c>
      <c r="P43" s="82">
        <f>198268.4-1270.85</f>
        <v>196997.55</v>
      </c>
      <c r="Q43" s="82">
        <v>0</v>
      </c>
    </row>
    <row r="44" spans="1:17" ht="25.5" x14ac:dyDescent="0.25">
      <c r="A44" s="131">
        <f t="shared" ref="A44:A78" si="6">A43+1</f>
        <v>3</v>
      </c>
      <c r="B44" s="80" t="s">
        <v>51</v>
      </c>
      <c r="C44" s="80" t="s">
        <v>36</v>
      </c>
      <c r="D44" s="80" t="s">
        <v>37</v>
      </c>
      <c r="E44" s="80" t="s">
        <v>52</v>
      </c>
      <c r="F44" s="80" t="s">
        <v>87</v>
      </c>
      <c r="G44" s="81" t="s">
        <v>48</v>
      </c>
      <c r="H44" s="81">
        <v>63</v>
      </c>
      <c r="I44" s="81">
        <v>50</v>
      </c>
      <c r="J44" s="81">
        <v>69</v>
      </c>
      <c r="K44" s="82">
        <f t="shared" si="4"/>
        <v>93650.559999999998</v>
      </c>
      <c r="L44" s="82">
        <v>93650.559999999998</v>
      </c>
      <c r="M44" s="82">
        <v>0</v>
      </c>
      <c r="N44" s="81">
        <v>25</v>
      </c>
      <c r="O44" s="82">
        <f t="shared" si="5"/>
        <v>63031.47</v>
      </c>
      <c r="P44" s="82">
        <v>63031.47</v>
      </c>
      <c r="Q44" s="82">
        <v>0</v>
      </c>
    </row>
    <row r="45" spans="1:17" ht="25.5" x14ac:dyDescent="0.25">
      <c r="A45" s="131">
        <f t="shared" si="6"/>
        <v>4</v>
      </c>
      <c r="B45" s="80" t="s">
        <v>18</v>
      </c>
      <c r="C45" s="80" t="s">
        <v>61</v>
      </c>
      <c r="D45" s="80" t="s">
        <v>151</v>
      </c>
      <c r="E45" s="80" t="s">
        <v>88</v>
      </c>
      <c r="F45" s="80" t="s">
        <v>152</v>
      </c>
      <c r="G45" s="81" t="s">
        <v>48</v>
      </c>
      <c r="H45" s="81">
        <v>55</v>
      </c>
      <c r="I45" s="81">
        <v>30</v>
      </c>
      <c r="J45" s="81">
        <v>47</v>
      </c>
      <c r="K45" s="82">
        <f t="shared" si="4"/>
        <v>69622.61</v>
      </c>
      <c r="L45" s="82">
        <f>58559.77+11062.84</f>
        <v>69622.61</v>
      </c>
      <c r="M45" s="82">
        <v>0</v>
      </c>
      <c r="N45" s="81">
        <v>0</v>
      </c>
      <c r="O45" s="82">
        <f t="shared" si="5"/>
        <v>0</v>
      </c>
      <c r="P45" s="82">
        <v>0</v>
      </c>
      <c r="Q45" s="82">
        <v>0</v>
      </c>
    </row>
    <row r="46" spans="1:17" ht="25.5" x14ac:dyDescent="0.25">
      <c r="A46" s="131">
        <f t="shared" si="6"/>
        <v>5</v>
      </c>
      <c r="B46" s="80" t="s">
        <v>71</v>
      </c>
      <c r="C46" s="80" t="s">
        <v>36</v>
      </c>
      <c r="D46" s="80" t="s">
        <v>37</v>
      </c>
      <c r="E46" s="80" t="s">
        <v>72</v>
      </c>
      <c r="F46" s="80" t="s">
        <v>178</v>
      </c>
      <c r="G46" s="81" t="s">
        <v>48</v>
      </c>
      <c r="H46" s="81">
        <v>38</v>
      </c>
      <c r="I46" s="81">
        <v>22</v>
      </c>
      <c r="J46" s="81">
        <v>27</v>
      </c>
      <c r="K46" s="82">
        <f t="shared" si="4"/>
        <v>24634.15</v>
      </c>
      <c r="L46" s="82">
        <v>24634.15</v>
      </c>
      <c r="M46" s="82">
        <v>0</v>
      </c>
      <c r="N46" s="81">
        <v>24</v>
      </c>
      <c r="O46" s="82">
        <f t="shared" si="5"/>
        <v>43500.53</v>
      </c>
      <c r="P46" s="82">
        <v>43500.53</v>
      </c>
      <c r="Q46" s="82">
        <v>0</v>
      </c>
    </row>
    <row r="47" spans="1:17" ht="38.25" x14ac:dyDescent="0.25">
      <c r="A47" s="131">
        <f t="shared" si="6"/>
        <v>6</v>
      </c>
      <c r="B47" s="80" t="s">
        <v>89</v>
      </c>
      <c r="C47" s="80" t="s">
        <v>265</v>
      </c>
      <c r="D47" s="80" t="s">
        <v>266</v>
      </c>
      <c r="E47" s="80" t="s">
        <v>90</v>
      </c>
      <c r="F47" s="80" t="s">
        <v>129</v>
      </c>
      <c r="G47" s="81" t="s">
        <v>48</v>
      </c>
      <c r="H47" s="81">
        <v>2</v>
      </c>
      <c r="I47" s="81">
        <v>1</v>
      </c>
      <c r="J47" s="81">
        <v>2</v>
      </c>
      <c r="K47" s="82">
        <f t="shared" si="4"/>
        <v>0</v>
      </c>
      <c r="L47" s="82">
        <v>0</v>
      </c>
      <c r="M47" s="82">
        <v>0</v>
      </c>
      <c r="N47" s="81">
        <v>0</v>
      </c>
      <c r="O47" s="82">
        <f t="shared" si="5"/>
        <v>0</v>
      </c>
      <c r="P47" s="82">
        <v>0</v>
      </c>
      <c r="Q47" s="82">
        <v>0</v>
      </c>
    </row>
    <row r="48" spans="1:17" ht="25.5" x14ac:dyDescent="0.25">
      <c r="A48" s="131">
        <f t="shared" si="6"/>
        <v>7</v>
      </c>
      <c r="B48" s="80" t="s">
        <v>19</v>
      </c>
      <c r="C48" s="80" t="s">
        <v>36</v>
      </c>
      <c r="D48" s="80" t="s">
        <v>37</v>
      </c>
      <c r="E48" s="80" t="s">
        <v>40</v>
      </c>
      <c r="F48" s="80" t="s">
        <v>130</v>
      </c>
      <c r="G48" s="81" t="s">
        <v>48</v>
      </c>
      <c r="H48" s="81">
        <v>26</v>
      </c>
      <c r="I48" s="81">
        <v>24</v>
      </c>
      <c r="J48" s="81">
        <v>32</v>
      </c>
      <c r="K48" s="82">
        <f t="shared" si="4"/>
        <v>21991.279999999999</v>
      </c>
      <c r="L48" s="82">
        <v>21991.279999999999</v>
      </c>
      <c r="M48" s="82">
        <v>0</v>
      </c>
      <c r="N48" s="81">
        <v>13</v>
      </c>
      <c r="O48" s="82">
        <f t="shared" si="5"/>
        <v>45552.480000000003</v>
      </c>
      <c r="P48" s="82">
        <v>45552.480000000003</v>
      </c>
      <c r="Q48" s="82">
        <v>0</v>
      </c>
    </row>
    <row r="49" spans="1:17" ht="25.5" x14ac:dyDescent="0.25">
      <c r="A49" s="131">
        <f t="shared" si="6"/>
        <v>8</v>
      </c>
      <c r="B49" s="80" t="s">
        <v>20</v>
      </c>
      <c r="C49" s="80" t="s">
        <v>259</v>
      </c>
      <c r="D49" s="80" t="s">
        <v>260</v>
      </c>
      <c r="E49" s="80" t="s">
        <v>41</v>
      </c>
      <c r="F49" s="80" t="s">
        <v>91</v>
      </c>
      <c r="G49" s="81" t="s">
        <v>48</v>
      </c>
      <c r="H49" s="81">
        <v>51</v>
      </c>
      <c r="I49" s="81">
        <v>46</v>
      </c>
      <c r="J49" s="81">
        <v>63</v>
      </c>
      <c r="K49" s="82">
        <f t="shared" si="4"/>
        <v>121765.73</v>
      </c>
      <c r="L49" s="82">
        <f>83050.92+38714.81</f>
        <v>121765.73</v>
      </c>
      <c r="M49" s="82">
        <v>0</v>
      </c>
      <c r="N49" s="81">
        <v>23</v>
      </c>
      <c r="O49" s="82">
        <f t="shared" si="5"/>
        <v>60109.69</v>
      </c>
      <c r="P49" s="82">
        <v>60109.69</v>
      </c>
      <c r="Q49" s="82">
        <v>0</v>
      </c>
    </row>
    <row r="50" spans="1:17" ht="25.5" x14ac:dyDescent="0.25">
      <c r="A50" s="131">
        <f t="shared" si="6"/>
        <v>9</v>
      </c>
      <c r="B50" s="80" t="s">
        <v>21</v>
      </c>
      <c r="C50" s="80" t="s">
        <v>35</v>
      </c>
      <c r="D50" s="80" t="s">
        <v>38</v>
      </c>
      <c r="E50" s="80" t="s">
        <v>42</v>
      </c>
      <c r="F50" s="80" t="s">
        <v>229</v>
      </c>
      <c r="G50" s="81" t="s">
        <v>48</v>
      </c>
      <c r="H50" s="81">
        <v>53</v>
      </c>
      <c r="I50" s="81">
        <v>26</v>
      </c>
      <c r="J50" s="81">
        <v>36</v>
      </c>
      <c r="K50" s="82">
        <f t="shared" si="4"/>
        <v>66304.479999999996</v>
      </c>
      <c r="L50" s="82">
        <f>62704.08+3600.4</f>
        <v>66304.479999999996</v>
      </c>
      <c r="M50" s="82">
        <v>0</v>
      </c>
      <c r="N50" s="81">
        <v>16</v>
      </c>
      <c r="O50" s="82">
        <f t="shared" si="5"/>
        <v>64514.61</v>
      </c>
      <c r="P50" s="82">
        <v>64514.61</v>
      </c>
      <c r="Q50" s="82">
        <v>0</v>
      </c>
    </row>
    <row r="51" spans="1:17" ht="25.5" x14ac:dyDescent="0.25">
      <c r="A51" s="131">
        <f t="shared" si="6"/>
        <v>10</v>
      </c>
      <c r="B51" s="80" t="s">
        <v>49</v>
      </c>
      <c r="C51" s="80" t="s">
        <v>36</v>
      </c>
      <c r="D51" s="80" t="s">
        <v>37</v>
      </c>
      <c r="E51" s="80" t="s">
        <v>50</v>
      </c>
      <c r="F51" s="80" t="s">
        <v>92</v>
      </c>
      <c r="G51" s="81" t="s">
        <v>48</v>
      </c>
      <c r="H51" s="81">
        <v>82</v>
      </c>
      <c r="I51" s="81">
        <v>61</v>
      </c>
      <c r="J51" s="81">
        <v>84</v>
      </c>
      <c r="K51" s="82">
        <f t="shared" si="4"/>
        <v>86282.78</v>
      </c>
      <c r="L51" s="82">
        <f>73733.57+12549.21</f>
        <v>86282.78</v>
      </c>
      <c r="M51" s="82">
        <v>0</v>
      </c>
      <c r="N51" s="81">
        <v>23</v>
      </c>
      <c r="O51" s="82">
        <f t="shared" si="5"/>
        <v>29809.600000000002</v>
      </c>
      <c r="P51" s="82">
        <f>29192.86+616.74</f>
        <v>29809.600000000002</v>
      </c>
      <c r="Q51" s="82">
        <v>0</v>
      </c>
    </row>
    <row r="52" spans="1:17" ht="25.5" x14ac:dyDescent="0.25">
      <c r="A52" s="131">
        <f t="shared" si="6"/>
        <v>11</v>
      </c>
      <c r="B52" s="80" t="s">
        <v>22</v>
      </c>
      <c r="C52" s="80" t="s">
        <v>61</v>
      </c>
      <c r="D52" s="80" t="s">
        <v>74</v>
      </c>
      <c r="E52" s="80" t="s">
        <v>85</v>
      </c>
      <c r="F52" s="80" t="s">
        <v>93</v>
      </c>
      <c r="G52" s="81" t="s">
        <v>48</v>
      </c>
      <c r="H52" s="81">
        <v>68</v>
      </c>
      <c r="I52" s="81">
        <v>52</v>
      </c>
      <c r="J52" s="81">
        <v>70</v>
      </c>
      <c r="K52" s="82">
        <f t="shared" si="4"/>
        <v>127489.43</v>
      </c>
      <c r="L52" s="82">
        <v>127489.43</v>
      </c>
      <c r="M52" s="82">
        <v>0</v>
      </c>
      <c r="N52" s="81">
        <v>51</v>
      </c>
      <c r="O52" s="82">
        <f t="shared" si="5"/>
        <v>420115.15</v>
      </c>
      <c r="P52" s="82">
        <v>420115.15</v>
      </c>
      <c r="Q52" s="82">
        <v>0</v>
      </c>
    </row>
    <row r="53" spans="1:17" ht="25.5" x14ac:dyDescent="0.25">
      <c r="A53" s="131">
        <f t="shared" si="6"/>
        <v>12</v>
      </c>
      <c r="B53" s="80" t="s">
        <v>54</v>
      </c>
      <c r="C53" s="80" t="s">
        <v>36</v>
      </c>
      <c r="D53" s="80" t="s">
        <v>37</v>
      </c>
      <c r="E53" s="80" t="s">
        <v>55</v>
      </c>
      <c r="F53" s="80" t="s">
        <v>94</v>
      </c>
      <c r="G53" s="81" t="s">
        <v>48</v>
      </c>
      <c r="H53" s="81">
        <v>129</v>
      </c>
      <c r="I53" s="81">
        <v>103</v>
      </c>
      <c r="J53" s="81">
        <v>129</v>
      </c>
      <c r="K53" s="82">
        <f t="shared" si="4"/>
        <v>141655.56999999998</v>
      </c>
      <c r="L53" s="82">
        <f>140744.27+911.3</f>
        <v>141655.56999999998</v>
      </c>
      <c r="M53" s="82">
        <v>0</v>
      </c>
      <c r="N53" s="81">
        <v>69</v>
      </c>
      <c r="O53" s="82">
        <f t="shared" si="5"/>
        <v>133058.87</v>
      </c>
      <c r="P53" s="82">
        <v>133058.87</v>
      </c>
      <c r="Q53" s="82">
        <v>0</v>
      </c>
    </row>
    <row r="54" spans="1:17" ht="25.5" x14ac:dyDescent="0.25">
      <c r="A54" s="131">
        <f t="shared" si="6"/>
        <v>13</v>
      </c>
      <c r="B54" s="80" t="s">
        <v>23</v>
      </c>
      <c r="C54" s="80" t="s">
        <v>36</v>
      </c>
      <c r="D54" s="80" t="s">
        <v>37</v>
      </c>
      <c r="E54" s="80" t="s">
        <v>85</v>
      </c>
      <c r="F54" s="80" t="s">
        <v>95</v>
      </c>
      <c r="G54" s="81" t="s">
        <v>48</v>
      </c>
      <c r="H54" s="81">
        <v>80</v>
      </c>
      <c r="I54" s="81">
        <v>26</v>
      </c>
      <c r="J54" s="81">
        <v>29</v>
      </c>
      <c r="K54" s="82">
        <f t="shared" si="4"/>
        <v>23683.88</v>
      </c>
      <c r="L54" s="82">
        <v>23683.88</v>
      </c>
      <c r="M54" s="82">
        <v>0</v>
      </c>
      <c r="N54" s="81">
        <v>94</v>
      </c>
      <c r="O54" s="82">
        <f t="shared" si="5"/>
        <v>243083.46</v>
      </c>
      <c r="P54" s="82">
        <v>243083.46</v>
      </c>
      <c r="Q54" s="82">
        <v>0</v>
      </c>
    </row>
    <row r="55" spans="1:17" ht="25.5" x14ac:dyDescent="0.25">
      <c r="A55" s="131">
        <f t="shared" si="6"/>
        <v>14</v>
      </c>
      <c r="B55" s="80" t="s">
        <v>56</v>
      </c>
      <c r="C55" s="80" t="s">
        <v>36</v>
      </c>
      <c r="D55" s="80" t="s">
        <v>37</v>
      </c>
      <c r="E55" s="80" t="s">
        <v>57</v>
      </c>
      <c r="F55" s="80" t="s">
        <v>75</v>
      </c>
      <c r="G55" s="81" t="s">
        <v>48</v>
      </c>
      <c r="H55" s="81">
        <v>15</v>
      </c>
      <c r="I55" s="81">
        <v>0</v>
      </c>
      <c r="J55" s="81">
        <v>0</v>
      </c>
      <c r="K55" s="82">
        <f t="shared" si="4"/>
        <v>0</v>
      </c>
      <c r="L55" s="82">
        <v>0</v>
      </c>
      <c r="M55" s="82">
        <v>0</v>
      </c>
      <c r="N55" s="81">
        <v>0</v>
      </c>
      <c r="O55" s="82">
        <f t="shared" si="5"/>
        <v>0</v>
      </c>
      <c r="P55" s="82">
        <v>0</v>
      </c>
      <c r="Q55" s="82">
        <v>0</v>
      </c>
    </row>
    <row r="56" spans="1:17" ht="25.5" x14ac:dyDescent="0.25">
      <c r="A56" s="131">
        <f t="shared" si="6"/>
        <v>15</v>
      </c>
      <c r="B56" s="80" t="s">
        <v>145</v>
      </c>
      <c r="C56" s="80" t="s">
        <v>61</v>
      </c>
      <c r="D56" s="80" t="s">
        <v>179</v>
      </c>
      <c r="E56" s="80" t="s">
        <v>133</v>
      </c>
      <c r="F56" s="80" t="s">
        <v>180</v>
      </c>
      <c r="G56" s="81" t="s">
        <v>48</v>
      </c>
      <c r="H56" s="81">
        <v>12</v>
      </c>
      <c r="I56" s="81">
        <v>9</v>
      </c>
      <c r="J56" s="81">
        <v>11</v>
      </c>
      <c r="K56" s="82">
        <f t="shared" si="4"/>
        <v>3021.7799999999997</v>
      </c>
      <c r="L56" s="82">
        <f>2138.1+883.68</f>
        <v>3021.7799999999997</v>
      </c>
      <c r="M56" s="82">
        <v>0</v>
      </c>
      <c r="N56" s="81">
        <v>0</v>
      </c>
      <c r="O56" s="82">
        <f t="shared" si="5"/>
        <v>0</v>
      </c>
      <c r="P56" s="82">
        <v>0</v>
      </c>
      <c r="Q56" s="82">
        <v>0</v>
      </c>
    </row>
    <row r="57" spans="1:17" ht="25.5" x14ac:dyDescent="0.25">
      <c r="A57" s="131">
        <f t="shared" si="6"/>
        <v>16</v>
      </c>
      <c r="B57" s="80" t="s">
        <v>24</v>
      </c>
      <c r="C57" s="80" t="s">
        <v>36</v>
      </c>
      <c r="D57" s="80" t="s">
        <v>37</v>
      </c>
      <c r="E57" s="80" t="s">
        <v>43</v>
      </c>
      <c r="F57" s="80" t="s">
        <v>76</v>
      </c>
      <c r="G57" s="81" t="s">
        <v>48</v>
      </c>
      <c r="H57" s="81">
        <v>11</v>
      </c>
      <c r="I57" s="81">
        <v>0</v>
      </c>
      <c r="J57" s="81">
        <v>0</v>
      </c>
      <c r="K57" s="82">
        <f t="shared" si="4"/>
        <v>0</v>
      </c>
      <c r="L57" s="82">
        <v>0</v>
      </c>
      <c r="M57" s="82">
        <v>0</v>
      </c>
      <c r="N57" s="81">
        <v>8</v>
      </c>
      <c r="O57" s="82">
        <f t="shared" si="5"/>
        <v>12312.939999999999</v>
      </c>
      <c r="P57" s="82">
        <f>9741.72+2571.22</f>
        <v>12312.939999999999</v>
      </c>
      <c r="Q57" s="82">
        <v>0</v>
      </c>
    </row>
    <row r="58" spans="1:17" ht="25.5" x14ac:dyDescent="0.25">
      <c r="A58" s="131">
        <f t="shared" si="6"/>
        <v>17</v>
      </c>
      <c r="B58" s="80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18</v>
      </c>
      <c r="I58" s="81">
        <v>12</v>
      </c>
      <c r="J58" s="81">
        <v>15</v>
      </c>
      <c r="K58" s="82">
        <f t="shared" si="4"/>
        <v>0</v>
      </c>
      <c r="L58" s="82">
        <v>0</v>
      </c>
      <c r="M58" s="82">
        <v>0</v>
      </c>
      <c r="N58" s="81">
        <v>0</v>
      </c>
      <c r="O58" s="82">
        <f t="shared" si="5"/>
        <v>0</v>
      </c>
      <c r="P58" s="82">
        <v>0</v>
      </c>
      <c r="Q58" s="82">
        <v>0</v>
      </c>
    </row>
    <row r="59" spans="1:17" ht="25.5" x14ac:dyDescent="0.25">
      <c r="A59" s="131">
        <f t="shared" si="6"/>
        <v>18</v>
      </c>
      <c r="B59" s="80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85</v>
      </c>
      <c r="I59" s="81">
        <v>18</v>
      </c>
      <c r="J59" s="81">
        <v>24</v>
      </c>
      <c r="K59" s="82">
        <f t="shared" si="4"/>
        <v>23506.880000000001</v>
      </c>
      <c r="L59" s="82">
        <f>23446.88+60</f>
        <v>23506.880000000001</v>
      </c>
      <c r="M59" s="82">
        <v>0</v>
      </c>
      <c r="N59" s="81">
        <v>16</v>
      </c>
      <c r="O59" s="82">
        <f t="shared" si="5"/>
        <v>21789.3</v>
      </c>
      <c r="P59" s="82">
        <v>21789.3</v>
      </c>
      <c r="Q59" s="82">
        <v>0</v>
      </c>
    </row>
    <row r="60" spans="1:17" ht="25.5" x14ac:dyDescent="0.25">
      <c r="A60" s="131">
        <f t="shared" si="6"/>
        <v>19</v>
      </c>
      <c r="B60" s="80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35</v>
      </c>
      <c r="I60" s="81">
        <v>32</v>
      </c>
      <c r="J60" s="81">
        <v>47</v>
      </c>
      <c r="K60" s="82">
        <f t="shared" si="4"/>
        <v>26106.86</v>
      </c>
      <c r="L60" s="82">
        <v>26106.86</v>
      </c>
      <c r="M60" s="82">
        <v>0</v>
      </c>
      <c r="N60" s="81">
        <v>14</v>
      </c>
      <c r="O60" s="82">
        <f t="shared" si="5"/>
        <v>28761.43</v>
      </c>
      <c r="P60" s="82">
        <f>28543.93+217.5</f>
        <v>28761.43</v>
      </c>
      <c r="Q60" s="82">
        <v>0</v>
      </c>
    </row>
    <row r="61" spans="1:17" ht="25.5" x14ac:dyDescent="0.25">
      <c r="A61" s="131">
        <f t="shared" si="6"/>
        <v>20</v>
      </c>
      <c r="B61" s="80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176</v>
      </c>
      <c r="I61" s="81">
        <v>160</v>
      </c>
      <c r="J61" s="81">
        <v>185</v>
      </c>
      <c r="K61" s="82">
        <f t="shared" si="4"/>
        <v>131115.53</v>
      </c>
      <c r="L61" s="82">
        <v>131115.53</v>
      </c>
      <c r="M61" s="82">
        <v>0</v>
      </c>
      <c r="N61" s="81">
        <v>22</v>
      </c>
      <c r="O61" s="82">
        <f t="shared" si="5"/>
        <v>68165.710000000006</v>
      </c>
      <c r="P61" s="82">
        <v>68165.710000000006</v>
      </c>
      <c r="Q61" s="82">
        <v>0</v>
      </c>
    </row>
    <row r="62" spans="1:17" ht="25.5" x14ac:dyDescent="0.25">
      <c r="A62" s="131">
        <f t="shared" si="6"/>
        <v>21</v>
      </c>
      <c r="B62" s="80" t="s">
        <v>77</v>
      </c>
      <c r="C62" s="80" t="s">
        <v>259</v>
      </c>
      <c r="D62" s="80" t="s">
        <v>261</v>
      </c>
      <c r="E62" s="80" t="s">
        <v>43</v>
      </c>
      <c r="F62" s="80" t="s">
        <v>157</v>
      </c>
      <c r="G62" s="81" t="s">
        <v>48</v>
      </c>
      <c r="H62" s="81">
        <v>51</v>
      </c>
      <c r="I62" s="81">
        <v>16</v>
      </c>
      <c r="J62" s="81">
        <v>23</v>
      </c>
      <c r="K62" s="82">
        <f t="shared" si="4"/>
        <v>37396.93</v>
      </c>
      <c r="L62" s="82">
        <v>37396.93</v>
      </c>
      <c r="M62" s="82">
        <v>0</v>
      </c>
      <c r="N62" s="81">
        <v>42</v>
      </c>
      <c r="O62" s="82">
        <f t="shared" si="5"/>
        <v>65006.06</v>
      </c>
      <c r="P62" s="82">
        <f>66269.14-1263.08</f>
        <v>65006.06</v>
      </c>
      <c r="Q62" s="82">
        <v>0</v>
      </c>
    </row>
    <row r="63" spans="1:17" ht="25.5" x14ac:dyDescent="0.25">
      <c r="A63" s="131">
        <f t="shared" si="6"/>
        <v>22</v>
      </c>
      <c r="B63" s="80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68</v>
      </c>
      <c r="I63" s="81">
        <v>8</v>
      </c>
      <c r="J63" s="81">
        <v>8</v>
      </c>
      <c r="K63" s="82">
        <f t="shared" si="4"/>
        <v>8881.3700000000008</v>
      </c>
      <c r="L63" s="82">
        <v>8881.3700000000008</v>
      </c>
      <c r="M63" s="82">
        <v>0</v>
      </c>
      <c r="N63" s="81">
        <v>24</v>
      </c>
      <c r="O63" s="82">
        <f t="shared" si="5"/>
        <v>56364.57</v>
      </c>
      <c r="P63" s="82">
        <v>56364.57</v>
      </c>
      <c r="Q63" s="82">
        <v>0</v>
      </c>
    </row>
    <row r="64" spans="1:17" ht="25.5" x14ac:dyDescent="0.25">
      <c r="A64" s="131">
        <f t="shared" si="6"/>
        <v>23</v>
      </c>
      <c r="B64" s="80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40</v>
      </c>
      <c r="I64" s="81">
        <v>26</v>
      </c>
      <c r="J64" s="81">
        <v>36</v>
      </c>
      <c r="K64" s="82">
        <f t="shared" si="4"/>
        <v>42764.959999999999</v>
      </c>
      <c r="L64" s="82">
        <f>23240.16+15066.08+4458.72</f>
        <v>42764.959999999999</v>
      </c>
      <c r="M64" s="82">
        <v>0</v>
      </c>
      <c r="N64" s="81">
        <v>12</v>
      </c>
      <c r="O64" s="82">
        <f t="shared" si="5"/>
        <v>31418.019999999997</v>
      </c>
      <c r="P64" s="82">
        <f>30973.42+444.6</f>
        <v>31418.019999999997</v>
      </c>
      <c r="Q64" s="82">
        <v>0</v>
      </c>
    </row>
    <row r="65" spans="1:17" ht="25.5" x14ac:dyDescent="0.25">
      <c r="A65" s="131">
        <f t="shared" si="6"/>
        <v>24</v>
      </c>
      <c r="B65" s="80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9</v>
      </c>
      <c r="J65" s="81">
        <v>10</v>
      </c>
      <c r="K65" s="82">
        <f t="shared" si="4"/>
        <v>6847.13</v>
      </c>
      <c r="L65" s="82">
        <f>4370.79+2476.34</f>
        <v>6847.13</v>
      </c>
      <c r="M65" s="82">
        <v>0</v>
      </c>
      <c r="N65" s="81">
        <v>0</v>
      </c>
      <c r="O65" s="82">
        <f t="shared" si="5"/>
        <v>0</v>
      </c>
      <c r="P65" s="82">
        <v>0</v>
      </c>
      <c r="Q65" s="82">
        <v>0</v>
      </c>
    </row>
    <row r="66" spans="1:17" ht="25.5" x14ac:dyDescent="0.25">
      <c r="A66" s="131">
        <f t="shared" si="6"/>
        <v>25</v>
      </c>
      <c r="B66" s="80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60</v>
      </c>
      <c r="I66" s="81">
        <v>49</v>
      </c>
      <c r="J66" s="81">
        <v>60</v>
      </c>
      <c r="K66" s="82">
        <f t="shared" si="4"/>
        <v>26678.280000000006</v>
      </c>
      <c r="L66" s="82">
        <f>40250.66-13572.38</f>
        <v>26678.280000000006</v>
      </c>
      <c r="M66" s="82">
        <v>0</v>
      </c>
      <c r="N66" s="81">
        <v>0</v>
      </c>
      <c r="O66" s="82">
        <f t="shared" si="5"/>
        <v>0</v>
      </c>
      <c r="P66" s="82">
        <v>0</v>
      </c>
      <c r="Q66" s="82">
        <v>0</v>
      </c>
    </row>
    <row r="67" spans="1:17" ht="25.5" x14ac:dyDescent="0.25">
      <c r="A67" s="131">
        <f t="shared" si="6"/>
        <v>26</v>
      </c>
      <c r="B67" s="80" t="s">
        <v>132</v>
      </c>
      <c r="C67" s="80" t="s">
        <v>36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60</v>
      </c>
      <c r="I67" s="81">
        <v>49</v>
      </c>
      <c r="J67" s="81">
        <v>60</v>
      </c>
      <c r="K67" s="82">
        <f t="shared" si="4"/>
        <v>17346.440000000002</v>
      </c>
      <c r="L67" s="82">
        <f>40250.66-22904.22</f>
        <v>17346.440000000002</v>
      </c>
      <c r="M67" s="82">
        <v>0</v>
      </c>
      <c r="N67" s="81">
        <v>0</v>
      </c>
      <c r="O67" s="82">
        <f t="shared" si="5"/>
        <v>0</v>
      </c>
      <c r="P67" s="82">
        <v>0</v>
      </c>
      <c r="Q67" s="82">
        <v>0</v>
      </c>
    </row>
    <row r="68" spans="1:17" ht="25.5" x14ac:dyDescent="0.25">
      <c r="A68" s="131">
        <f t="shared" si="6"/>
        <v>27</v>
      </c>
      <c r="B68" s="80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114</v>
      </c>
      <c r="I68" s="81">
        <v>80</v>
      </c>
      <c r="J68" s="81">
        <v>110</v>
      </c>
      <c r="K68" s="82">
        <f t="shared" si="4"/>
        <v>123365.49</v>
      </c>
      <c r="L68" s="82">
        <v>123365.49</v>
      </c>
      <c r="M68" s="82">
        <v>0</v>
      </c>
      <c r="N68" s="81">
        <v>54</v>
      </c>
      <c r="O68" s="82">
        <f t="shared" si="5"/>
        <v>101941.39</v>
      </c>
      <c r="P68" s="82">
        <v>101941.39</v>
      </c>
      <c r="Q68" s="82">
        <v>0</v>
      </c>
    </row>
    <row r="69" spans="1:17" ht="25.5" x14ac:dyDescent="0.25">
      <c r="A69" s="131">
        <f t="shared" si="6"/>
        <v>28</v>
      </c>
      <c r="B69" s="80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4"/>
        <v>0</v>
      </c>
      <c r="L69" s="82">
        <v>0</v>
      </c>
      <c r="M69" s="82">
        <v>0</v>
      </c>
      <c r="N69" s="81">
        <v>0</v>
      </c>
      <c r="O69" s="82">
        <f t="shared" si="5"/>
        <v>0</v>
      </c>
      <c r="P69" s="82">
        <v>0</v>
      </c>
      <c r="Q69" s="82">
        <v>0</v>
      </c>
    </row>
    <row r="70" spans="1:17" ht="25.5" x14ac:dyDescent="0.25">
      <c r="A70" s="131">
        <f t="shared" si="6"/>
        <v>29</v>
      </c>
      <c r="B70" s="80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4"/>
        <v>0</v>
      </c>
      <c r="L70" s="82">
        <v>0</v>
      </c>
      <c r="M70" s="82">
        <v>0</v>
      </c>
      <c r="N70" s="81">
        <v>1</v>
      </c>
      <c r="O70" s="82">
        <f t="shared" si="5"/>
        <v>0</v>
      </c>
      <c r="P70" s="82">
        <v>0</v>
      </c>
      <c r="Q70" s="82">
        <v>0</v>
      </c>
    </row>
    <row r="71" spans="1:17" ht="25.5" x14ac:dyDescent="0.25">
      <c r="A71" s="131">
        <f t="shared" si="6"/>
        <v>30</v>
      </c>
      <c r="B71" s="80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109</v>
      </c>
      <c r="I71" s="81">
        <v>57</v>
      </c>
      <c r="J71" s="81">
        <v>96</v>
      </c>
      <c r="K71" s="82">
        <f t="shared" si="4"/>
        <v>123938.55000000002</v>
      </c>
      <c r="L71" s="82">
        <f>142573.26-18634.71</f>
        <v>123938.55000000002</v>
      </c>
      <c r="M71" s="82">
        <v>0</v>
      </c>
      <c r="N71" s="81">
        <v>69</v>
      </c>
      <c r="O71" s="82">
        <f t="shared" si="5"/>
        <v>133437.31</v>
      </c>
      <c r="P71" s="82">
        <f>158437.31-25000</f>
        <v>133437.31</v>
      </c>
      <c r="Q71" s="82">
        <v>0</v>
      </c>
    </row>
    <row r="72" spans="1:17" ht="25.5" x14ac:dyDescent="0.25">
      <c r="A72" s="131">
        <f t="shared" si="6"/>
        <v>31</v>
      </c>
      <c r="B72" s="80" t="s">
        <v>32</v>
      </c>
      <c r="C72" s="80" t="s">
        <v>262</v>
      </c>
      <c r="D72" s="80" t="s">
        <v>263</v>
      </c>
      <c r="E72" s="80" t="s">
        <v>41</v>
      </c>
      <c r="F72" s="80" t="s">
        <v>102</v>
      </c>
      <c r="G72" s="81" t="s">
        <v>48</v>
      </c>
      <c r="H72" s="81">
        <v>95</v>
      </c>
      <c r="I72" s="81">
        <v>67</v>
      </c>
      <c r="J72" s="81">
        <v>93</v>
      </c>
      <c r="K72" s="82">
        <f t="shared" si="4"/>
        <v>101987.55</v>
      </c>
      <c r="L72" s="82">
        <v>101987.55</v>
      </c>
      <c r="M72" s="82">
        <v>0</v>
      </c>
      <c r="N72" s="81">
        <v>52</v>
      </c>
      <c r="O72" s="82">
        <f t="shared" si="5"/>
        <v>157529.87</v>
      </c>
      <c r="P72" s="82">
        <v>157529.87</v>
      </c>
      <c r="Q72" s="82">
        <v>0</v>
      </c>
    </row>
    <row r="73" spans="1:17" ht="25.5" x14ac:dyDescent="0.25">
      <c r="A73" s="131">
        <f t="shared" si="6"/>
        <v>32</v>
      </c>
      <c r="B73" s="80" t="s">
        <v>138</v>
      </c>
      <c r="C73" s="80" t="s">
        <v>61</v>
      </c>
      <c r="D73" s="80" t="s">
        <v>191</v>
      </c>
      <c r="E73" s="80" t="s">
        <v>133</v>
      </c>
      <c r="F73" s="80" t="s">
        <v>264</v>
      </c>
      <c r="G73" s="81" t="s">
        <v>48</v>
      </c>
      <c r="H73" s="81">
        <v>120</v>
      </c>
      <c r="I73" s="81">
        <v>104</v>
      </c>
      <c r="J73" s="81">
        <v>119</v>
      </c>
      <c r="K73" s="82">
        <f t="shared" si="4"/>
        <v>75876.36</v>
      </c>
      <c r="L73" s="82">
        <v>75876.36</v>
      </c>
      <c r="M73" s="82">
        <v>0</v>
      </c>
      <c r="N73" s="81">
        <v>0</v>
      </c>
      <c r="O73" s="82">
        <f t="shared" si="5"/>
        <v>0</v>
      </c>
      <c r="P73" s="82">
        <v>0</v>
      </c>
      <c r="Q73" s="82">
        <v>0</v>
      </c>
    </row>
    <row r="74" spans="1:17" ht="25.5" x14ac:dyDescent="0.25">
      <c r="A74" s="131">
        <f t="shared" si="6"/>
        <v>33</v>
      </c>
      <c r="B74" s="80" t="s">
        <v>188</v>
      </c>
      <c r="C74" s="80" t="s">
        <v>265</v>
      </c>
      <c r="D74" s="80" t="s">
        <v>266</v>
      </c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4"/>
        <v>3174.24</v>
      </c>
      <c r="L74" s="82">
        <v>3174.24</v>
      </c>
      <c r="M74" s="82">
        <v>0</v>
      </c>
      <c r="N74" s="81">
        <v>0</v>
      </c>
      <c r="O74" s="82">
        <f t="shared" si="5"/>
        <v>0</v>
      </c>
      <c r="P74" s="82">
        <v>0</v>
      </c>
      <c r="Q74" s="82">
        <v>0</v>
      </c>
    </row>
    <row r="75" spans="1:17" ht="25.5" x14ac:dyDescent="0.25">
      <c r="A75" s="131">
        <f t="shared" si="6"/>
        <v>34</v>
      </c>
      <c r="B75" s="80" t="s">
        <v>140</v>
      </c>
      <c r="C75" s="80" t="s">
        <v>265</v>
      </c>
      <c r="D75" s="80" t="s">
        <v>266</v>
      </c>
      <c r="E75" s="80" t="s">
        <v>141</v>
      </c>
      <c r="F75" s="80" t="s">
        <v>142</v>
      </c>
      <c r="G75" s="81" t="s">
        <v>48</v>
      </c>
      <c r="H75" s="81">
        <v>37</v>
      </c>
      <c r="I75" s="81">
        <v>22</v>
      </c>
      <c r="J75" s="81">
        <v>24</v>
      </c>
      <c r="K75" s="82">
        <f t="shared" si="4"/>
        <v>18192.439999999999</v>
      </c>
      <c r="L75" s="82">
        <v>18192.439999999999</v>
      </c>
      <c r="M75" s="82">
        <v>0</v>
      </c>
      <c r="N75" s="81">
        <v>0</v>
      </c>
      <c r="O75" s="82">
        <f t="shared" si="5"/>
        <v>0</v>
      </c>
      <c r="P75" s="82">
        <v>0</v>
      </c>
      <c r="Q75" s="82">
        <v>0</v>
      </c>
    </row>
    <row r="76" spans="1:17" ht="25.5" x14ac:dyDescent="0.25">
      <c r="A76" s="131">
        <f t="shared" si="6"/>
        <v>35</v>
      </c>
      <c r="B76" s="80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36</v>
      </c>
      <c r="I76" s="81">
        <v>28</v>
      </c>
      <c r="J76" s="81">
        <v>37</v>
      </c>
      <c r="K76" s="82">
        <f t="shared" si="4"/>
        <v>24252.48</v>
      </c>
      <c r="L76" s="82">
        <v>24252.48</v>
      </c>
      <c r="M76" s="82">
        <v>0</v>
      </c>
      <c r="N76" s="81">
        <v>18</v>
      </c>
      <c r="O76" s="82">
        <f t="shared" si="5"/>
        <v>46150.61</v>
      </c>
      <c r="P76" s="82">
        <v>46150.61</v>
      </c>
      <c r="Q76" s="82">
        <v>0</v>
      </c>
    </row>
    <row r="77" spans="1:17" ht="25.5" x14ac:dyDescent="0.25">
      <c r="A77" s="131">
        <f t="shared" si="6"/>
        <v>36</v>
      </c>
      <c r="B77" s="80" t="s">
        <v>81</v>
      </c>
      <c r="C77" s="80" t="s">
        <v>61</v>
      </c>
      <c r="D77" s="80" t="s">
        <v>230</v>
      </c>
      <c r="E77" s="80" t="s">
        <v>133</v>
      </c>
      <c r="F77" s="80" t="s">
        <v>231</v>
      </c>
      <c r="G77" s="81" t="s">
        <v>48</v>
      </c>
      <c r="H77" s="81">
        <v>59</v>
      </c>
      <c r="I77" s="81">
        <v>40</v>
      </c>
      <c r="J77" s="81">
        <v>47</v>
      </c>
      <c r="K77" s="82">
        <f t="shared" si="4"/>
        <v>34591.379999999997</v>
      </c>
      <c r="L77" s="82">
        <v>34591.379999999997</v>
      </c>
      <c r="M77" s="82">
        <v>0</v>
      </c>
      <c r="N77" s="81">
        <v>5</v>
      </c>
      <c r="O77" s="82">
        <f t="shared" si="5"/>
        <v>7355.48</v>
      </c>
      <c r="P77" s="82">
        <v>7355.48</v>
      </c>
      <c r="Q77" s="82">
        <v>0</v>
      </c>
    </row>
    <row r="78" spans="1:17" ht="25.5" x14ac:dyDescent="0.25">
      <c r="A78" s="131">
        <f t="shared" si="6"/>
        <v>37</v>
      </c>
      <c r="B78" s="80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324</v>
      </c>
      <c r="I78" s="81">
        <v>221</v>
      </c>
      <c r="J78" s="81">
        <v>280</v>
      </c>
      <c r="K78" s="82">
        <f t="shared" si="4"/>
        <v>312796.40999999997</v>
      </c>
      <c r="L78" s="82">
        <v>312796.40999999997</v>
      </c>
      <c r="M78" s="82">
        <v>0</v>
      </c>
      <c r="N78" s="81">
        <v>0</v>
      </c>
      <c r="O78" s="82">
        <f t="shared" si="5"/>
        <v>0</v>
      </c>
      <c r="P78" s="82">
        <v>0</v>
      </c>
      <c r="Q78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workbookViewId="0">
      <selection activeCell="A10" sqref="A10:XFD14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9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321" t="s">
        <v>15</v>
      </c>
      <c r="P1" s="321"/>
      <c r="Q1" s="321"/>
    </row>
    <row r="2" spans="1:19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9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9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9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9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9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9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9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9" ht="15" customHeight="1" x14ac:dyDescent="0.25">
      <c r="A10" s="148">
        <v>1</v>
      </c>
      <c r="B10" s="153" t="s">
        <v>28</v>
      </c>
      <c r="C10" s="153" t="s">
        <v>36</v>
      </c>
      <c r="D10" s="153"/>
      <c r="E10" s="153" t="s">
        <v>115</v>
      </c>
      <c r="F10" s="154" t="s">
        <v>210</v>
      </c>
      <c r="G10" s="154" t="s">
        <v>117</v>
      </c>
      <c r="H10" s="150">
        <v>5</v>
      </c>
      <c r="I10" s="151">
        <v>3</v>
      </c>
      <c r="J10" s="151">
        <v>3</v>
      </c>
      <c r="K10" s="151">
        <v>6301.4</v>
      </c>
      <c r="L10" s="151" t="s">
        <v>232</v>
      </c>
      <c r="M10" s="151">
        <v>5712</v>
      </c>
      <c r="N10" s="151">
        <v>0</v>
      </c>
      <c r="O10" s="151" t="s">
        <v>233</v>
      </c>
      <c r="P10" s="151" t="s">
        <v>233</v>
      </c>
      <c r="Q10" s="151" t="s">
        <v>233</v>
      </c>
    </row>
    <row r="11" spans="1:19" ht="15" customHeight="1" x14ac:dyDescent="0.25">
      <c r="A11" s="148">
        <v>2</v>
      </c>
      <c r="B11" s="153" t="s">
        <v>29</v>
      </c>
      <c r="C11" s="153" t="s">
        <v>36</v>
      </c>
      <c r="D11" s="153"/>
      <c r="E11" s="153" t="s">
        <v>78</v>
      </c>
      <c r="F11" s="154" t="s">
        <v>213</v>
      </c>
      <c r="G11" s="154" t="s">
        <v>117</v>
      </c>
      <c r="H11" s="151">
        <v>28</v>
      </c>
      <c r="I11" s="151">
        <v>10</v>
      </c>
      <c r="J11" s="151">
        <v>10</v>
      </c>
      <c r="K11" s="151">
        <v>17729.400000000001</v>
      </c>
      <c r="L11" s="151">
        <v>12320.6</v>
      </c>
      <c r="M11" s="151">
        <v>5408.8</v>
      </c>
      <c r="N11" s="151">
        <v>0</v>
      </c>
      <c r="O11" s="151" t="s">
        <v>233</v>
      </c>
      <c r="P11" s="151" t="s">
        <v>233</v>
      </c>
      <c r="Q11" s="151" t="s">
        <v>233</v>
      </c>
    </row>
    <row r="12" spans="1:19" ht="15" customHeight="1" x14ac:dyDescent="0.25">
      <c r="A12" s="148">
        <v>3</v>
      </c>
      <c r="B12" s="153" t="s">
        <v>215</v>
      </c>
      <c r="C12" s="153" t="s">
        <v>36</v>
      </c>
      <c r="D12" s="153"/>
      <c r="E12" s="153" t="s">
        <v>120</v>
      </c>
      <c r="F12" s="154" t="s">
        <v>216</v>
      </c>
      <c r="G12" s="154" t="s">
        <v>117</v>
      </c>
      <c r="H12" s="151">
        <v>0</v>
      </c>
      <c r="I12" s="151">
        <v>0</v>
      </c>
      <c r="J12" s="151">
        <v>0</v>
      </c>
      <c r="K12" s="151" t="s">
        <v>233</v>
      </c>
      <c r="L12" s="151" t="s">
        <v>233</v>
      </c>
      <c r="M12" s="151" t="s">
        <v>233</v>
      </c>
      <c r="N12" s="151">
        <v>0</v>
      </c>
      <c r="O12" s="151" t="s">
        <v>233</v>
      </c>
      <c r="P12" s="151" t="s">
        <v>233</v>
      </c>
      <c r="Q12" s="151" t="s">
        <v>233</v>
      </c>
    </row>
    <row r="13" spans="1:19" ht="15" customHeight="1" x14ac:dyDescent="0.25">
      <c r="A13" s="148">
        <v>4</v>
      </c>
      <c r="B13" s="153" t="s">
        <v>89</v>
      </c>
      <c r="C13" s="153" t="s">
        <v>36</v>
      </c>
      <c r="D13" s="153"/>
      <c r="E13" s="153" t="s">
        <v>122</v>
      </c>
      <c r="F13" s="154" t="s">
        <v>217</v>
      </c>
      <c r="G13" s="154" t="s">
        <v>117</v>
      </c>
      <c r="H13" s="151">
        <v>4</v>
      </c>
      <c r="I13" s="151">
        <v>0</v>
      </c>
      <c r="J13" s="151">
        <v>0</v>
      </c>
      <c r="K13" s="151" t="s">
        <v>233</v>
      </c>
      <c r="L13" s="151" t="s">
        <v>233</v>
      </c>
      <c r="M13" s="151" t="s">
        <v>233</v>
      </c>
      <c r="N13" s="151">
        <v>0</v>
      </c>
      <c r="O13" s="151" t="s">
        <v>233</v>
      </c>
      <c r="P13" s="151" t="s">
        <v>233</v>
      </c>
      <c r="Q13" s="151" t="s">
        <v>233</v>
      </c>
    </row>
    <row r="14" spans="1:19" ht="15" customHeight="1" x14ac:dyDescent="0.25">
      <c r="A14" s="148">
        <v>5</v>
      </c>
      <c r="B14" s="149" t="s">
        <v>21</v>
      </c>
      <c r="C14" s="149" t="s">
        <v>36</v>
      </c>
      <c r="D14" s="149"/>
      <c r="E14" s="149" t="s">
        <v>122</v>
      </c>
      <c r="F14" s="149" t="s">
        <v>237</v>
      </c>
      <c r="G14" s="149" t="s">
        <v>117</v>
      </c>
      <c r="H14" s="152">
        <v>2</v>
      </c>
      <c r="I14" s="152">
        <v>0</v>
      </c>
      <c r="J14" s="152">
        <v>0</v>
      </c>
      <c r="K14" s="152" t="s">
        <v>212</v>
      </c>
      <c r="L14" s="152" t="s">
        <v>212</v>
      </c>
      <c r="M14" s="152" t="s">
        <v>212</v>
      </c>
      <c r="N14" s="152">
        <v>0</v>
      </c>
      <c r="O14" s="152" t="s">
        <v>212</v>
      </c>
      <c r="P14" s="152" t="s">
        <v>212</v>
      </c>
      <c r="Q14" s="152" t="s">
        <v>212</v>
      </c>
    </row>
    <row r="15" spans="1:19" ht="15" customHeight="1" x14ac:dyDescent="0.25">
      <c r="A15" s="158">
        <v>1</v>
      </c>
      <c r="B15" s="156" t="s">
        <v>22</v>
      </c>
      <c r="C15" s="156" t="s">
        <v>61</v>
      </c>
      <c r="D15" s="156" t="s">
        <v>79</v>
      </c>
      <c r="E15" s="156" t="s">
        <v>62</v>
      </c>
      <c r="F15" s="156" t="s">
        <v>194</v>
      </c>
      <c r="G15" s="156" t="s">
        <v>63</v>
      </c>
      <c r="H15" s="157">
        <v>104</v>
      </c>
      <c r="I15" s="157">
        <v>41</v>
      </c>
      <c r="J15" s="157">
        <v>41</v>
      </c>
      <c r="K15" s="157">
        <v>53160.29</v>
      </c>
      <c r="L15" s="157">
        <v>53160.29</v>
      </c>
      <c r="M15" s="161">
        <v>0</v>
      </c>
      <c r="N15" s="157">
        <v>45</v>
      </c>
      <c r="O15" s="159">
        <v>49600.3</v>
      </c>
      <c r="P15" s="157">
        <v>49600.3</v>
      </c>
      <c r="Q15" s="161">
        <v>0</v>
      </c>
      <c r="R15" s="155"/>
      <c r="S15" s="155"/>
    </row>
    <row r="16" spans="1:19" ht="15" customHeight="1" x14ac:dyDescent="0.25">
      <c r="A16" s="158">
        <v>2</v>
      </c>
      <c r="B16" s="156" t="s">
        <v>27</v>
      </c>
      <c r="C16" s="156" t="s">
        <v>36</v>
      </c>
      <c r="D16" s="156"/>
      <c r="E16" s="156" t="s">
        <v>62</v>
      </c>
      <c r="F16" s="156" t="s">
        <v>195</v>
      </c>
      <c r="G16" s="156" t="s">
        <v>63</v>
      </c>
      <c r="H16" s="157">
        <v>76</v>
      </c>
      <c r="I16" s="157">
        <v>24</v>
      </c>
      <c r="J16" s="157">
        <v>24</v>
      </c>
      <c r="K16" s="157">
        <v>37002</v>
      </c>
      <c r="L16" s="157">
        <v>37002</v>
      </c>
      <c r="M16" s="161">
        <v>0</v>
      </c>
      <c r="N16" s="157">
        <v>41</v>
      </c>
      <c r="O16" s="159">
        <v>52497.919999999998</v>
      </c>
      <c r="P16" s="157">
        <v>52497.919999999998</v>
      </c>
      <c r="Q16" s="161">
        <v>0</v>
      </c>
      <c r="R16" s="155"/>
      <c r="S16" s="155"/>
    </row>
    <row r="17" spans="1:19" ht="15" customHeight="1" x14ac:dyDescent="0.25">
      <c r="A17" s="158">
        <v>3</v>
      </c>
      <c r="B17" s="156" t="s">
        <v>23</v>
      </c>
      <c r="C17" s="156" t="s">
        <v>36</v>
      </c>
      <c r="D17" s="156"/>
      <c r="E17" s="156" t="s">
        <v>62</v>
      </c>
      <c r="F17" s="156"/>
      <c r="G17" s="156" t="s">
        <v>63</v>
      </c>
      <c r="H17" s="157">
        <v>0</v>
      </c>
      <c r="I17" s="157">
        <v>0</v>
      </c>
      <c r="J17" s="157">
        <v>0</v>
      </c>
      <c r="K17" s="161">
        <v>0</v>
      </c>
      <c r="L17" s="161">
        <v>0</v>
      </c>
      <c r="M17" s="161">
        <v>0</v>
      </c>
      <c r="N17" s="157">
        <v>0</v>
      </c>
      <c r="O17" s="161">
        <v>0</v>
      </c>
      <c r="P17" s="161">
        <v>0</v>
      </c>
      <c r="Q17" s="161">
        <v>0</v>
      </c>
      <c r="R17" s="155"/>
      <c r="S17" s="155"/>
    </row>
    <row r="18" spans="1:19" ht="15" customHeight="1" x14ac:dyDescent="0.25">
      <c r="A18" s="158">
        <v>4</v>
      </c>
      <c r="B18" s="156" t="s">
        <v>31</v>
      </c>
      <c r="C18" s="156" t="s">
        <v>36</v>
      </c>
      <c r="D18" s="156"/>
      <c r="E18" s="156" t="s">
        <v>64</v>
      </c>
      <c r="F18" s="160" t="s">
        <v>196</v>
      </c>
      <c r="G18" s="156" t="s">
        <v>63</v>
      </c>
      <c r="H18" s="157">
        <v>30</v>
      </c>
      <c r="I18" s="157">
        <v>8</v>
      </c>
      <c r="J18" s="157">
        <v>8</v>
      </c>
      <c r="K18" s="161">
        <v>8986.2000000000007</v>
      </c>
      <c r="L18" s="161">
        <v>8986.2000000000007</v>
      </c>
      <c r="M18" s="161">
        <v>0</v>
      </c>
      <c r="N18" s="157">
        <v>11</v>
      </c>
      <c r="O18" s="159">
        <v>18501</v>
      </c>
      <c r="P18" s="157">
        <v>18501</v>
      </c>
      <c r="Q18" s="161">
        <v>0</v>
      </c>
      <c r="R18" s="155"/>
      <c r="S18" s="155"/>
    </row>
    <row r="19" spans="1:19" ht="15" customHeight="1" x14ac:dyDescent="0.25">
      <c r="A19" s="158">
        <v>5</v>
      </c>
      <c r="B19" s="156" t="s">
        <v>77</v>
      </c>
      <c r="C19" s="156" t="s">
        <v>36</v>
      </c>
      <c r="D19" s="156"/>
      <c r="E19" s="156" t="s">
        <v>66</v>
      </c>
      <c r="F19" s="156"/>
      <c r="G19" s="156" t="s">
        <v>63</v>
      </c>
      <c r="H19" s="157">
        <v>0</v>
      </c>
      <c r="I19" s="157">
        <v>0</v>
      </c>
      <c r="J19" s="157">
        <v>0</v>
      </c>
      <c r="K19" s="161">
        <v>0</v>
      </c>
      <c r="L19" s="161">
        <v>0</v>
      </c>
      <c r="M19" s="161">
        <v>0</v>
      </c>
      <c r="N19" s="157">
        <v>0</v>
      </c>
      <c r="O19" s="161">
        <v>0</v>
      </c>
      <c r="P19" s="161">
        <v>0</v>
      </c>
      <c r="Q19" s="161">
        <v>0</v>
      </c>
      <c r="R19" s="155"/>
      <c r="S19" s="155"/>
    </row>
    <row r="20" spans="1:19" ht="15" customHeight="1" x14ac:dyDescent="0.25">
      <c r="A20" s="158">
        <v>6</v>
      </c>
      <c r="B20" s="156" t="s">
        <v>24</v>
      </c>
      <c r="C20" s="156" t="s">
        <v>36</v>
      </c>
      <c r="D20" s="156"/>
      <c r="E20" s="156" t="s">
        <v>66</v>
      </c>
      <c r="F20" s="156" t="s">
        <v>197</v>
      </c>
      <c r="G20" s="156" t="s">
        <v>63</v>
      </c>
      <c r="H20" s="157">
        <v>10</v>
      </c>
      <c r="I20" s="157">
        <v>0</v>
      </c>
      <c r="J20" s="157">
        <v>0</v>
      </c>
      <c r="K20" s="161">
        <v>0</v>
      </c>
      <c r="L20" s="161">
        <v>0</v>
      </c>
      <c r="M20" s="161">
        <v>0</v>
      </c>
      <c r="N20" s="157">
        <v>5</v>
      </c>
      <c r="O20" s="159">
        <v>4933.6000000000004</v>
      </c>
      <c r="P20" s="157">
        <v>4933.6000000000004</v>
      </c>
      <c r="Q20" s="161">
        <v>0</v>
      </c>
      <c r="R20" s="155"/>
      <c r="S20" s="155"/>
    </row>
    <row r="21" spans="1:19" ht="15" customHeight="1" x14ac:dyDescent="0.25">
      <c r="A21" s="158">
        <v>7</v>
      </c>
      <c r="B21" s="156" t="s">
        <v>235</v>
      </c>
      <c r="C21" s="156" t="s">
        <v>36</v>
      </c>
      <c r="D21" s="156"/>
      <c r="E21" s="156" t="s">
        <v>125</v>
      </c>
      <c r="F21" s="156"/>
      <c r="G21" s="156" t="s">
        <v>63</v>
      </c>
      <c r="H21" s="157">
        <v>3</v>
      </c>
      <c r="I21" s="157">
        <v>0</v>
      </c>
      <c r="J21" s="157">
        <v>0</v>
      </c>
      <c r="K21" s="161">
        <v>0</v>
      </c>
      <c r="L21" s="161">
        <v>0</v>
      </c>
      <c r="M21" s="161">
        <v>0</v>
      </c>
      <c r="N21" s="157">
        <v>0</v>
      </c>
      <c r="O21" s="161">
        <v>0</v>
      </c>
      <c r="P21" s="161">
        <v>0</v>
      </c>
      <c r="Q21" s="161">
        <v>0</v>
      </c>
      <c r="R21" s="155"/>
      <c r="S21" s="155"/>
    </row>
    <row r="22" spans="1:19" ht="15" customHeight="1" x14ac:dyDescent="0.25">
      <c r="A22" s="158">
        <v>8</v>
      </c>
      <c r="B22" s="156" t="s">
        <v>32</v>
      </c>
      <c r="C22" s="156" t="s">
        <v>36</v>
      </c>
      <c r="D22" s="156"/>
      <c r="E22" s="156" t="s">
        <v>82</v>
      </c>
      <c r="F22" s="156" t="s">
        <v>198</v>
      </c>
      <c r="G22" s="156" t="s">
        <v>63</v>
      </c>
      <c r="H22" s="157">
        <v>67</v>
      </c>
      <c r="I22" s="157">
        <v>8</v>
      </c>
      <c r="J22" s="157">
        <v>8</v>
      </c>
      <c r="K22" s="157">
        <v>7752.8</v>
      </c>
      <c r="L22" s="157">
        <v>7752.8</v>
      </c>
      <c r="M22" s="161">
        <v>0</v>
      </c>
      <c r="N22" s="157">
        <v>29</v>
      </c>
      <c r="O22" s="159">
        <v>28241.1</v>
      </c>
      <c r="P22" s="157">
        <v>28241.1</v>
      </c>
      <c r="Q22" s="161">
        <v>0</v>
      </c>
      <c r="R22" s="147"/>
      <c r="S22" s="147"/>
    </row>
    <row r="23" spans="1:19" ht="15" customHeight="1" x14ac:dyDescent="0.25">
      <c r="A23" s="158">
        <v>9</v>
      </c>
      <c r="B23" s="156" t="s">
        <v>71</v>
      </c>
      <c r="C23" s="156" t="s">
        <v>36</v>
      </c>
      <c r="D23" s="156"/>
      <c r="E23" s="156" t="s">
        <v>83</v>
      </c>
      <c r="F23" s="156" t="s">
        <v>199</v>
      </c>
      <c r="G23" s="156" t="s">
        <v>63</v>
      </c>
      <c r="H23" s="157">
        <v>71</v>
      </c>
      <c r="I23" s="157">
        <v>14</v>
      </c>
      <c r="J23" s="157">
        <v>14</v>
      </c>
      <c r="K23" s="157">
        <v>26602.82</v>
      </c>
      <c r="L23" s="157">
        <v>26602.82</v>
      </c>
      <c r="M23" s="161">
        <v>0</v>
      </c>
      <c r="N23" s="157">
        <v>27</v>
      </c>
      <c r="O23" s="159">
        <v>28747.06</v>
      </c>
      <c r="P23" s="157">
        <v>28747.06</v>
      </c>
      <c r="Q23" s="161">
        <v>0</v>
      </c>
      <c r="R23" s="147"/>
      <c r="S23" s="147"/>
    </row>
    <row r="24" spans="1:19" ht="15" customHeight="1" x14ac:dyDescent="0.25">
      <c r="A24" s="158">
        <v>10</v>
      </c>
      <c r="B24" s="156" t="s">
        <v>184</v>
      </c>
      <c r="C24" s="156" t="s">
        <v>61</v>
      </c>
      <c r="D24" s="156" t="s">
        <v>127</v>
      </c>
      <c r="E24" s="156" t="s">
        <v>82</v>
      </c>
      <c r="F24" s="156" t="s">
        <v>200</v>
      </c>
      <c r="G24" s="156" t="s">
        <v>63</v>
      </c>
      <c r="H24" s="157">
        <v>65</v>
      </c>
      <c r="I24" s="157">
        <v>20</v>
      </c>
      <c r="J24" s="157">
        <v>20</v>
      </c>
      <c r="K24" s="157">
        <v>25078.3</v>
      </c>
      <c r="L24" s="157">
        <v>25078.3</v>
      </c>
      <c r="M24" s="161">
        <v>0</v>
      </c>
      <c r="N24" s="157">
        <v>0</v>
      </c>
      <c r="O24" s="161">
        <v>0</v>
      </c>
      <c r="P24" s="161">
        <v>0</v>
      </c>
      <c r="Q24" s="161">
        <v>0</v>
      </c>
      <c r="R24" s="147"/>
      <c r="S24" s="147"/>
    </row>
    <row r="25" spans="1:19" ht="15" customHeight="1" x14ac:dyDescent="0.25">
      <c r="A25" s="158">
        <v>11</v>
      </c>
      <c r="B25" s="156" t="s">
        <v>145</v>
      </c>
      <c r="C25" s="156" t="s">
        <v>61</v>
      </c>
      <c r="D25" s="156" t="s">
        <v>128</v>
      </c>
      <c r="E25" s="156" t="s">
        <v>62</v>
      </c>
      <c r="F25" s="156" t="s">
        <v>201</v>
      </c>
      <c r="G25" s="156" t="s">
        <v>63</v>
      </c>
      <c r="H25" s="157">
        <v>106</v>
      </c>
      <c r="I25" s="157">
        <v>49</v>
      </c>
      <c r="J25" s="157">
        <v>49</v>
      </c>
      <c r="K25" s="157">
        <v>70405.08</v>
      </c>
      <c r="L25" s="157">
        <v>70405.08</v>
      </c>
      <c r="M25" s="161">
        <v>0</v>
      </c>
      <c r="N25" s="157">
        <v>0</v>
      </c>
      <c r="O25" s="161">
        <v>0</v>
      </c>
      <c r="P25" s="161">
        <v>0</v>
      </c>
      <c r="Q25" s="161">
        <v>0</v>
      </c>
      <c r="R25" s="147"/>
      <c r="S25" s="147"/>
    </row>
    <row r="26" spans="1:19" ht="15" customHeight="1" x14ac:dyDescent="0.25">
      <c r="A26" s="158">
        <v>12</v>
      </c>
      <c r="B26" s="156" t="s">
        <v>132</v>
      </c>
      <c r="C26" s="156" t="s">
        <v>36</v>
      </c>
      <c r="D26" s="156"/>
      <c r="E26" s="156" t="s">
        <v>62</v>
      </c>
      <c r="F26" s="156" t="s">
        <v>202</v>
      </c>
      <c r="G26" s="156" t="s">
        <v>63</v>
      </c>
      <c r="H26" s="157">
        <v>40</v>
      </c>
      <c r="I26" s="157">
        <v>9</v>
      </c>
      <c r="J26" s="157">
        <v>9</v>
      </c>
      <c r="K26" s="157">
        <v>7576.6</v>
      </c>
      <c r="L26" s="157">
        <v>7576.6</v>
      </c>
      <c r="M26" s="161">
        <v>0</v>
      </c>
      <c r="N26" s="157">
        <v>0</v>
      </c>
      <c r="O26" s="161">
        <v>0</v>
      </c>
      <c r="P26" s="161">
        <v>0</v>
      </c>
      <c r="Q26" s="161">
        <v>0</v>
      </c>
      <c r="R26" s="147"/>
      <c r="S26" s="147"/>
    </row>
    <row r="27" spans="1:19" ht="15" customHeight="1" x14ac:dyDescent="0.25">
      <c r="A27" s="158">
        <v>13</v>
      </c>
      <c r="B27" s="156" t="s">
        <v>138</v>
      </c>
      <c r="C27" s="156" t="s">
        <v>36</v>
      </c>
      <c r="D27" s="156"/>
      <c r="E27" s="156" t="s">
        <v>62</v>
      </c>
      <c r="F27" s="156" t="s">
        <v>203</v>
      </c>
      <c r="G27" s="156" t="s">
        <v>63</v>
      </c>
      <c r="H27" s="157">
        <v>17</v>
      </c>
      <c r="I27" s="157">
        <v>0</v>
      </c>
      <c r="J27" s="157">
        <v>0</v>
      </c>
      <c r="K27" s="161">
        <v>0</v>
      </c>
      <c r="L27" s="161">
        <v>0</v>
      </c>
      <c r="M27" s="161">
        <v>0</v>
      </c>
      <c r="N27" s="157">
        <v>0</v>
      </c>
      <c r="O27" s="161">
        <v>0</v>
      </c>
      <c r="P27" s="161">
        <v>0</v>
      </c>
      <c r="Q27" s="161">
        <v>0</v>
      </c>
      <c r="R27" s="147"/>
      <c r="S27" s="147"/>
    </row>
    <row r="28" spans="1:19" ht="15" customHeight="1" x14ac:dyDescent="0.25">
      <c r="A28" s="158">
        <v>14</v>
      </c>
      <c r="B28" s="156" t="s">
        <v>140</v>
      </c>
      <c r="C28" s="156" t="s">
        <v>36</v>
      </c>
      <c r="D28" s="156"/>
      <c r="E28" s="156" t="s">
        <v>83</v>
      </c>
      <c r="F28" s="156" t="s">
        <v>204</v>
      </c>
      <c r="G28" s="156" t="s">
        <v>63</v>
      </c>
      <c r="H28" s="157">
        <v>6</v>
      </c>
      <c r="I28" s="157">
        <v>0</v>
      </c>
      <c r="J28" s="157">
        <v>0</v>
      </c>
      <c r="K28" s="161">
        <v>0</v>
      </c>
      <c r="L28" s="161">
        <v>0</v>
      </c>
      <c r="M28" s="161">
        <v>0</v>
      </c>
      <c r="N28" s="157">
        <v>0</v>
      </c>
      <c r="O28" s="161">
        <v>0</v>
      </c>
      <c r="P28" s="161">
        <v>0</v>
      </c>
      <c r="Q28" s="161">
        <v>0</v>
      </c>
      <c r="R28" s="147"/>
      <c r="S28" s="147"/>
    </row>
    <row r="29" spans="1:19" ht="15" customHeight="1" x14ac:dyDescent="0.25">
      <c r="A29" s="158">
        <v>15</v>
      </c>
      <c r="B29" s="156" t="s">
        <v>236</v>
      </c>
      <c r="C29" s="156" t="s">
        <v>35</v>
      </c>
      <c r="D29" s="156" t="s">
        <v>149</v>
      </c>
      <c r="E29" s="156" t="s">
        <v>150</v>
      </c>
      <c r="F29" s="156" t="s">
        <v>253</v>
      </c>
      <c r="G29" s="156" t="s">
        <v>63</v>
      </c>
      <c r="H29" s="157">
        <v>1</v>
      </c>
      <c r="I29" s="157">
        <v>0</v>
      </c>
      <c r="J29" s="157">
        <v>0</v>
      </c>
      <c r="K29" s="161">
        <v>0</v>
      </c>
      <c r="L29" s="161">
        <v>0</v>
      </c>
      <c r="M29" s="161">
        <v>0</v>
      </c>
      <c r="N29" s="157">
        <v>0</v>
      </c>
      <c r="O29" s="161">
        <v>0</v>
      </c>
      <c r="P29" s="161">
        <v>0</v>
      </c>
      <c r="Q29" s="161">
        <v>0</v>
      </c>
      <c r="R29" s="147"/>
      <c r="S29" s="147"/>
    </row>
    <row r="30" spans="1:19" ht="15" customHeight="1" x14ac:dyDescent="0.25">
      <c r="A30" s="158">
        <v>16</v>
      </c>
      <c r="B30" s="156" t="s">
        <v>181</v>
      </c>
      <c r="C30" s="156" t="s">
        <v>36</v>
      </c>
      <c r="D30" s="156"/>
      <c r="E30" s="156" t="s">
        <v>62</v>
      </c>
      <c r="F30" s="156" t="s">
        <v>205</v>
      </c>
      <c r="G30" s="156" t="s">
        <v>63</v>
      </c>
      <c r="H30" s="157">
        <v>4</v>
      </c>
      <c r="I30" s="157">
        <v>0</v>
      </c>
      <c r="J30" s="157">
        <v>0</v>
      </c>
      <c r="K30" s="161">
        <v>0</v>
      </c>
      <c r="L30" s="161">
        <v>0</v>
      </c>
      <c r="M30" s="161">
        <v>0</v>
      </c>
      <c r="N30" s="157">
        <v>0</v>
      </c>
      <c r="O30" s="161">
        <v>0</v>
      </c>
      <c r="P30" s="161">
        <v>0</v>
      </c>
      <c r="Q30" s="161">
        <v>0</v>
      </c>
      <c r="R30" s="147"/>
      <c r="S30" s="147"/>
    </row>
    <row r="31" spans="1:19" ht="15" customHeight="1" x14ac:dyDescent="0.25">
      <c r="A31" s="158">
        <v>17</v>
      </c>
      <c r="B31" s="156" t="s">
        <v>81</v>
      </c>
      <c r="C31" s="156" t="s">
        <v>36</v>
      </c>
      <c r="D31" s="156"/>
      <c r="E31" s="156" t="s">
        <v>62</v>
      </c>
      <c r="F31" s="156" t="s">
        <v>206</v>
      </c>
      <c r="G31" s="156" t="s">
        <v>63</v>
      </c>
      <c r="H31" s="157">
        <v>22</v>
      </c>
      <c r="I31" s="157">
        <v>0</v>
      </c>
      <c r="J31" s="157">
        <v>0</v>
      </c>
      <c r="K31" s="161">
        <v>0</v>
      </c>
      <c r="L31" s="161">
        <v>0</v>
      </c>
      <c r="M31" s="161">
        <v>0</v>
      </c>
      <c r="N31" s="157">
        <v>0</v>
      </c>
      <c r="O31" s="161">
        <v>0</v>
      </c>
      <c r="P31" s="161">
        <v>0</v>
      </c>
      <c r="Q31" s="161">
        <v>0</v>
      </c>
      <c r="R31" s="147"/>
      <c r="S31" s="147"/>
    </row>
    <row r="32" spans="1:19" ht="15" customHeight="1" x14ac:dyDescent="0.25">
      <c r="A32" s="158">
        <v>18</v>
      </c>
      <c r="B32" s="156" t="s">
        <v>138</v>
      </c>
      <c r="C32" s="156" t="s">
        <v>61</v>
      </c>
      <c r="D32" s="156" t="s">
        <v>254</v>
      </c>
      <c r="E32" s="156" t="s">
        <v>62</v>
      </c>
      <c r="F32" s="156" t="s">
        <v>255</v>
      </c>
      <c r="G32" s="156" t="s">
        <v>63</v>
      </c>
      <c r="H32" s="157">
        <v>15</v>
      </c>
      <c r="I32" s="157">
        <v>10</v>
      </c>
      <c r="J32" s="157">
        <v>10</v>
      </c>
      <c r="K32" s="161">
        <v>10924.4</v>
      </c>
      <c r="L32" s="161">
        <v>10924.4</v>
      </c>
      <c r="M32" s="161">
        <v>0</v>
      </c>
      <c r="N32" s="157">
        <v>0</v>
      </c>
      <c r="O32" s="161">
        <v>0</v>
      </c>
      <c r="P32" s="161">
        <v>0</v>
      </c>
      <c r="Q32" s="161">
        <v>0</v>
      </c>
      <c r="R32" s="147"/>
      <c r="S32" s="147"/>
    </row>
    <row r="33" spans="1:19" ht="15" customHeight="1" x14ac:dyDescent="0.25">
      <c r="A33" s="158">
        <v>19</v>
      </c>
      <c r="B33" s="156" t="s">
        <v>132</v>
      </c>
      <c r="C33" s="156" t="s">
        <v>61</v>
      </c>
      <c r="D33" s="156" t="s">
        <v>256</v>
      </c>
      <c r="E33" s="156" t="s">
        <v>62</v>
      </c>
      <c r="F33" s="156" t="s">
        <v>257</v>
      </c>
      <c r="G33" s="156" t="s">
        <v>63</v>
      </c>
      <c r="H33" s="157">
        <v>15</v>
      </c>
      <c r="I33" s="157">
        <v>20</v>
      </c>
      <c r="J33" s="157">
        <v>20</v>
      </c>
      <c r="K33" s="161">
        <v>28460.6</v>
      </c>
      <c r="L33" s="161">
        <v>28460.6</v>
      </c>
      <c r="M33" s="161">
        <v>0</v>
      </c>
      <c r="N33" s="157">
        <v>0</v>
      </c>
      <c r="O33" s="161">
        <v>0</v>
      </c>
      <c r="P33" s="161">
        <v>0</v>
      </c>
      <c r="Q33" s="161">
        <v>0</v>
      </c>
      <c r="R33" s="147"/>
      <c r="S33" s="147"/>
    </row>
    <row r="34" spans="1:19" s="155" customFormat="1" ht="25.5" x14ac:dyDescent="0.25">
      <c r="A34" s="5">
        <v>1</v>
      </c>
      <c r="B34" s="117" t="s">
        <v>58</v>
      </c>
      <c r="C34" s="126" t="s">
        <v>36</v>
      </c>
      <c r="D34" s="126"/>
      <c r="E34" s="126" t="s">
        <v>67</v>
      </c>
      <c r="F34" s="146" t="s">
        <v>107</v>
      </c>
      <c r="G34" s="146" t="s">
        <v>80</v>
      </c>
      <c r="H34" s="127">
        <v>55</v>
      </c>
      <c r="I34" s="127">
        <v>22</v>
      </c>
      <c r="J34" s="127">
        <v>22</v>
      </c>
      <c r="K34" s="128">
        <v>62207.199999999997</v>
      </c>
      <c r="L34" s="128">
        <v>62207.199999999997</v>
      </c>
      <c r="M34" s="128">
        <v>0</v>
      </c>
      <c r="N34" s="129">
        <v>33</v>
      </c>
      <c r="O34" s="128">
        <v>55805.599999999999</v>
      </c>
      <c r="P34" s="128">
        <v>55805.599999999999</v>
      </c>
      <c r="Q34" s="128">
        <v>0</v>
      </c>
    </row>
    <row r="35" spans="1:19" s="155" customFormat="1" ht="25.5" x14ac:dyDescent="0.25">
      <c r="A35" s="5">
        <v>2</v>
      </c>
      <c r="B35" s="126" t="s">
        <v>28</v>
      </c>
      <c r="C35" s="126" t="s">
        <v>36</v>
      </c>
      <c r="D35" s="126"/>
      <c r="E35" s="126" t="s">
        <v>69</v>
      </c>
      <c r="F35" s="146" t="s">
        <v>108</v>
      </c>
      <c r="G35" s="146" t="s">
        <v>80</v>
      </c>
      <c r="H35" s="127">
        <v>32</v>
      </c>
      <c r="I35" s="127">
        <v>4</v>
      </c>
      <c r="J35" s="127">
        <v>4</v>
      </c>
      <c r="K35" s="128">
        <v>7782</v>
      </c>
      <c r="L35" s="128">
        <v>7782</v>
      </c>
      <c r="M35" s="128">
        <v>0</v>
      </c>
      <c r="N35" s="129">
        <v>0</v>
      </c>
      <c r="O35" s="128">
        <v>0</v>
      </c>
      <c r="P35" s="128">
        <v>0</v>
      </c>
      <c r="Q35" s="128">
        <v>0</v>
      </c>
    </row>
    <row r="36" spans="1:19" s="155" customFormat="1" ht="25.5" x14ac:dyDescent="0.25">
      <c r="A36" s="5">
        <v>3</v>
      </c>
      <c r="B36" s="117" t="s">
        <v>18</v>
      </c>
      <c r="C36" s="126" t="s">
        <v>61</v>
      </c>
      <c r="D36" s="126" t="s">
        <v>208</v>
      </c>
      <c r="E36" s="126" t="s">
        <v>69</v>
      </c>
      <c r="F36" s="146" t="s">
        <v>109</v>
      </c>
      <c r="G36" s="146" t="s">
        <v>80</v>
      </c>
      <c r="H36" s="127">
        <v>106</v>
      </c>
      <c r="I36" s="127">
        <v>48</v>
      </c>
      <c r="J36" s="127">
        <v>48</v>
      </c>
      <c r="K36" s="128">
        <v>43781.41</v>
      </c>
      <c r="L36" s="128">
        <v>43781.41</v>
      </c>
      <c r="M36" s="128">
        <v>0</v>
      </c>
      <c r="N36" s="129">
        <v>26</v>
      </c>
      <c r="O36" s="128">
        <v>22633.89</v>
      </c>
      <c r="P36" s="128">
        <v>22633.89</v>
      </c>
      <c r="Q36" s="128">
        <v>0</v>
      </c>
    </row>
    <row r="37" spans="1:19" s="155" customFormat="1" ht="25.5" x14ac:dyDescent="0.25">
      <c r="A37" s="5">
        <v>4</v>
      </c>
      <c r="B37" s="126" t="s">
        <v>25</v>
      </c>
      <c r="C37" s="126" t="s">
        <v>36</v>
      </c>
      <c r="D37" s="126"/>
      <c r="E37" s="126" t="s">
        <v>70</v>
      </c>
      <c r="F37" s="146" t="s">
        <v>110</v>
      </c>
      <c r="G37" s="146" t="s">
        <v>80</v>
      </c>
      <c r="H37" s="127">
        <v>34</v>
      </c>
      <c r="I37" s="127">
        <v>9</v>
      </c>
      <c r="J37" s="127">
        <v>9</v>
      </c>
      <c r="K37" s="128">
        <v>7640.65</v>
      </c>
      <c r="L37" s="128">
        <v>7640.65</v>
      </c>
      <c r="M37" s="128">
        <v>0</v>
      </c>
      <c r="N37" s="129">
        <v>6</v>
      </c>
      <c r="O37" s="128">
        <v>3700.2</v>
      </c>
      <c r="P37" s="128">
        <v>3700.2</v>
      </c>
      <c r="Q37" s="128">
        <v>0</v>
      </c>
    </row>
    <row r="38" spans="1:19" s="155" customFormat="1" ht="51" x14ac:dyDescent="0.25">
      <c r="A38" s="5">
        <v>5</v>
      </c>
      <c r="B38" s="126" t="s">
        <v>71</v>
      </c>
      <c r="C38" s="126" t="s">
        <v>36</v>
      </c>
      <c r="D38" s="126"/>
      <c r="E38" s="117" t="s">
        <v>111</v>
      </c>
      <c r="F38" s="146" t="s">
        <v>112</v>
      </c>
      <c r="G38" s="146" t="s">
        <v>80</v>
      </c>
      <c r="H38" s="127">
        <v>70</v>
      </c>
      <c r="I38" s="127">
        <v>47</v>
      </c>
      <c r="J38" s="127">
        <v>47</v>
      </c>
      <c r="K38" s="128">
        <v>34730.65</v>
      </c>
      <c r="L38" s="128">
        <v>34730.65</v>
      </c>
      <c r="M38" s="128">
        <v>0</v>
      </c>
      <c r="N38" s="129">
        <v>26</v>
      </c>
      <c r="O38" s="128">
        <v>27165.55</v>
      </c>
      <c r="P38" s="128">
        <v>27165.55</v>
      </c>
      <c r="Q38" s="128">
        <v>0</v>
      </c>
    </row>
    <row r="39" spans="1:19" s="155" customFormat="1" ht="25.5" x14ac:dyDescent="0.25">
      <c r="A39" s="5">
        <v>6</v>
      </c>
      <c r="B39" s="126" t="s">
        <v>30</v>
      </c>
      <c r="C39" s="126" t="s">
        <v>36</v>
      </c>
      <c r="D39" s="126"/>
      <c r="E39" s="126" t="s">
        <v>68</v>
      </c>
      <c r="F39" s="146" t="s">
        <v>113</v>
      </c>
      <c r="G39" s="146" t="s">
        <v>80</v>
      </c>
      <c r="H39" s="127">
        <v>37</v>
      </c>
      <c r="I39" s="127">
        <v>0</v>
      </c>
      <c r="J39" s="127">
        <v>0</v>
      </c>
      <c r="K39" s="128">
        <v>0</v>
      </c>
      <c r="L39" s="128">
        <v>0</v>
      </c>
      <c r="M39" s="128">
        <v>0</v>
      </c>
      <c r="N39" s="129">
        <v>0</v>
      </c>
      <c r="O39" s="128">
        <v>0</v>
      </c>
      <c r="P39" s="128">
        <v>0</v>
      </c>
      <c r="Q39" s="128">
        <v>0</v>
      </c>
    </row>
    <row r="40" spans="1:19" s="155" customFormat="1" ht="25.5" x14ac:dyDescent="0.25">
      <c r="A40" s="5">
        <v>7</v>
      </c>
      <c r="B40" s="126" t="s">
        <v>26</v>
      </c>
      <c r="C40" s="126" t="s">
        <v>36</v>
      </c>
      <c r="D40" s="126"/>
      <c r="E40" s="126" t="s">
        <v>68</v>
      </c>
      <c r="F40" s="146" t="s">
        <v>114</v>
      </c>
      <c r="G40" s="146" t="s">
        <v>80</v>
      </c>
      <c r="H40" s="127">
        <v>56</v>
      </c>
      <c r="I40" s="127">
        <v>28</v>
      </c>
      <c r="J40" s="127">
        <v>28</v>
      </c>
      <c r="K40" s="128">
        <v>37640.800000000003</v>
      </c>
      <c r="L40" s="128">
        <v>37640.800000000003</v>
      </c>
      <c r="M40" s="128">
        <v>0</v>
      </c>
      <c r="N40" s="129">
        <v>11</v>
      </c>
      <c r="O40" s="128">
        <v>21314.799999999999</v>
      </c>
      <c r="P40" s="128">
        <v>21314.799999999999</v>
      </c>
      <c r="Q40" s="128">
        <v>0</v>
      </c>
    </row>
    <row r="41" spans="1:19" s="155" customFormat="1" ht="25.5" x14ac:dyDescent="0.25">
      <c r="A41" s="5">
        <v>8</v>
      </c>
      <c r="B41" s="117" t="s">
        <v>145</v>
      </c>
      <c r="C41" s="126" t="s">
        <v>61</v>
      </c>
      <c r="D41" s="126" t="s">
        <v>209</v>
      </c>
      <c r="E41" s="126" t="s">
        <v>62</v>
      </c>
      <c r="F41" s="146" t="s">
        <v>146</v>
      </c>
      <c r="G41" s="146" t="s">
        <v>80</v>
      </c>
      <c r="H41" s="127">
        <v>5</v>
      </c>
      <c r="I41" s="127">
        <v>3</v>
      </c>
      <c r="J41" s="127">
        <v>3</v>
      </c>
      <c r="K41" s="128">
        <v>5286</v>
      </c>
      <c r="L41" s="128">
        <v>5286</v>
      </c>
      <c r="M41" s="128">
        <v>0</v>
      </c>
      <c r="N41" s="129">
        <v>0</v>
      </c>
      <c r="O41" s="128">
        <v>0</v>
      </c>
      <c r="P41" s="128">
        <v>0</v>
      </c>
      <c r="Q41" s="128">
        <v>0</v>
      </c>
    </row>
    <row r="42" spans="1:19" ht="25.5" x14ac:dyDescent="0.25">
      <c r="A42" s="131">
        <v>1</v>
      </c>
      <c r="B42" s="163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13</v>
      </c>
      <c r="O42" s="82">
        <f>P42+Q42</f>
        <v>35645.360000000001</v>
      </c>
      <c r="P42" s="82">
        <v>35645.360000000001</v>
      </c>
      <c r="Q42" s="82">
        <v>0</v>
      </c>
    </row>
    <row r="43" spans="1:19" ht="25.5" x14ac:dyDescent="0.25">
      <c r="A43" s="131">
        <f>A42+1</f>
        <v>2</v>
      </c>
      <c r="B43" s="163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1">L43+M43</f>
        <v>0</v>
      </c>
      <c r="L43" s="82">
        <v>0</v>
      </c>
      <c r="M43" s="82">
        <v>0</v>
      </c>
      <c r="N43" s="81">
        <v>112</v>
      </c>
      <c r="O43" s="82">
        <f t="shared" ref="O43:O78" si="2">P43+Q43</f>
        <v>196997.55000000002</v>
      </c>
      <c r="P43" s="82">
        <f>175344.14+10918.38</f>
        <v>186262.52000000002</v>
      </c>
      <c r="Q43" s="82">
        <f>22924.26-12189.23</f>
        <v>10735.029999999999</v>
      </c>
    </row>
    <row r="44" spans="1:19" ht="25.5" x14ac:dyDescent="0.25">
      <c r="A44" s="131">
        <f t="shared" ref="A44:A78" si="3">A43+1</f>
        <v>3</v>
      </c>
      <c r="B44" s="163" t="s">
        <v>51</v>
      </c>
      <c r="C44" s="80" t="s">
        <v>36</v>
      </c>
      <c r="D44" s="80" t="s">
        <v>37</v>
      </c>
      <c r="E44" s="80" t="s">
        <v>52</v>
      </c>
      <c r="F44" s="80" t="s">
        <v>87</v>
      </c>
      <c r="G44" s="81" t="s">
        <v>48</v>
      </c>
      <c r="H44" s="81">
        <v>58</v>
      </c>
      <c r="I44" s="81">
        <v>48</v>
      </c>
      <c r="J44" s="81">
        <v>65</v>
      </c>
      <c r="K44" s="82">
        <f t="shared" si="1"/>
        <v>93650.559999999998</v>
      </c>
      <c r="L44" s="82">
        <v>80370.490000000005</v>
      </c>
      <c r="M44" s="82">
        <v>13280.07</v>
      </c>
      <c r="N44" s="81">
        <v>25</v>
      </c>
      <c r="O44" s="82">
        <f t="shared" si="2"/>
        <v>63031.47</v>
      </c>
      <c r="P44" s="82">
        <v>63031.47</v>
      </c>
      <c r="Q44" s="82">
        <v>0</v>
      </c>
    </row>
    <row r="45" spans="1:19" ht="25.5" x14ac:dyDescent="0.25">
      <c r="A45" s="131">
        <f t="shared" si="3"/>
        <v>4</v>
      </c>
      <c r="B45" s="163" t="s">
        <v>18</v>
      </c>
      <c r="C45" s="80" t="s">
        <v>61</v>
      </c>
      <c r="D45" s="80" t="s">
        <v>151</v>
      </c>
      <c r="E45" s="80" t="s">
        <v>88</v>
      </c>
      <c r="F45" s="80" t="s">
        <v>152</v>
      </c>
      <c r="G45" s="81" t="s">
        <v>48</v>
      </c>
      <c r="H45" s="81">
        <v>54</v>
      </c>
      <c r="I45" s="81">
        <v>30</v>
      </c>
      <c r="J45" s="81">
        <v>47</v>
      </c>
      <c r="K45" s="82">
        <f t="shared" si="1"/>
        <v>58559.770000000004</v>
      </c>
      <c r="L45" s="82">
        <v>41590.83</v>
      </c>
      <c r="M45" s="82">
        <v>16968.939999999999</v>
      </c>
      <c r="N45" s="81">
        <v>0</v>
      </c>
      <c r="O45" s="82">
        <f t="shared" si="2"/>
        <v>0</v>
      </c>
      <c r="P45" s="82">
        <v>0</v>
      </c>
      <c r="Q45" s="82">
        <v>0</v>
      </c>
    </row>
    <row r="46" spans="1:19" ht="25.5" x14ac:dyDescent="0.25">
      <c r="A46" s="131">
        <f t="shared" si="3"/>
        <v>5</v>
      </c>
      <c r="B46" s="163" t="s">
        <v>71</v>
      </c>
      <c r="C46" s="80" t="s">
        <v>36</v>
      </c>
      <c r="D46" s="80" t="s">
        <v>37</v>
      </c>
      <c r="E46" s="80" t="s">
        <v>72</v>
      </c>
      <c r="F46" s="80" t="s">
        <v>178</v>
      </c>
      <c r="G46" s="81" t="s">
        <v>48</v>
      </c>
      <c r="H46" s="81">
        <v>38</v>
      </c>
      <c r="I46" s="81">
        <v>22</v>
      </c>
      <c r="J46" s="81">
        <v>27</v>
      </c>
      <c r="K46" s="82">
        <f t="shared" si="1"/>
        <v>24634.15</v>
      </c>
      <c r="L46" s="82">
        <v>24634.15</v>
      </c>
      <c r="M46" s="82">
        <v>0</v>
      </c>
      <c r="N46" s="81">
        <v>24</v>
      </c>
      <c r="O46" s="82">
        <f t="shared" si="2"/>
        <v>43500.53</v>
      </c>
      <c r="P46" s="82">
        <v>43500.53</v>
      </c>
      <c r="Q46" s="82">
        <v>0</v>
      </c>
    </row>
    <row r="47" spans="1:19" ht="38.25" x14ac:dyDescent="0.25">
      <c r="A47" s="131">
        <f t="shared" si="3"/>
        <v>6</v>
      </c>
      <c r="B47" s="163" t="s">
        <v>89</v>
      </c>
      <c r="C47" s="80" t="s">
        <v>36</v>
      </c>
      <c r="D47" s="80"/>
      <c r="E47" s="80" t="s">
        <v>90</v>
      </c>
      <c r="F47" s="80" t="s">
        <v>129</v>
      </c>
      <c r="G47" s="81" t="s">
        <v>48</v>
      </c>
      <c r="H47" s="81">
        <v>2</v>
      </c>
      <c r="I47" s="81">
        <v>1</v>
      </c>
      <c r="J47" s="81">
        <v>2</v>
      </c>
      <c r="K47" s="82">
        <f t="shared" si="1"/>
        <v>0</v>
      </c>
      <c r="L47" s="82">
        <v>0</v>
      </c>
      <c r="M47" s="82">
        <v>0</v>
      </c>
      <c r="N47" s="81">
        <v>0</v>
      </c>
      <c r="O47" s="82">
        <f t="shared" si="2"/>
        <v>0</v>
      </c>
      <c r="P47" s="82">
        <v>0</v>
      </c>
      <c r="Q47" s="82">
        <v>0</v>
      </c>
    </row>
    <row r="48" spans="1:19" ht="25.5" x14ac:dyDescent="0.25">
      <c r="A48" s="131">
        <f t="shared" si="3"/>
        <v>7</v>
      </c>
      <c r="B48" s="163" t="s">
        <v>19</v>
      </c>
      <c r="C48" s="80" t="s">
        <v>36</v>
      </c>
      <c r="D48" s="80" t="s">
        <v>37</v>
      </c>
      <c r="E48" s="80" t="s">
        <v>40</v>
      </c>
      <c r="F48" s="80" t="s">
        <v>130</v>
      </c>
      <c r="G48" s="81" t="s">
        <v>48</v>
      </c>
      <c r="H48" s="81">
        <v>26</v>
      </c>
      <c r="I48" s="81">
        <v>19</v>
      </c>
      <c r="J48" s="81">
        <v>25</v>
      </c>
      <c r="K48" s="82">
        <f t="shared" si="1"/>
        <v>21991.279999999999</v>
      </c>
      <c r="L48" s="82">
        <v>21991.279999999999</v>
      </c>
      <c r="M48" s="82">
        <v>0</v>
      </c>
      <c r="N48" s="81">
        <v>13</v>
      </c>
      <c r="O48" s="82">
        <f t="shared" si="2"/>
        <v>45552.480000000003</v>
      </c>
      <c r="P48" s="82">
        <v>45552.480000000003</v>
      </c>
      <c r="Q48" s="82">
        <v>0</v>
      </c>
    </row>
    <row r="49" spans="1:17" ht="25.5" x14ac:dyDescent="0.25">
      <c r="A49" s="131">
        <f t="shared" si="3"/>
        <v>8</v>
      </c>
      <c r="B49" s="163" t="s">
        <v>20</v>
      </c>
      <c r="C49" s="80" t="s">
        <v>36</v>
      </c>
      <c r="D49" s="80" t="s">
        <v>37</v>
      </c>
      <c r="E49" s="80" t="s">
        <v>41</v>
      </c>
      <c r="F49" s="80" t="s">
        <v>91</v>
      </c>
      <c r="G49" s="81" t="s">
        <v>48</v>
      </c>
      <c r="H49" s="81">
        <v>49</v>
      </c>
      <c r="I49" s="81">
        <v>30</v>
      </c>
      <c r="J49" s="81">
        <v>34</v>
      </c>
      <c r="K49" s="82">
        <f t="shared" si="1"/>
        <v>83050.92</v>
      </c>
      <c r="L49" s="82">
        <v>83050.92</v>
      </c>
      <c r="M49" s="82">
        <v>0</v>
      </c>
      <c r="N49" s="81">
        <v>23</v>
      </c>
      <c r="O49" s="82">
        <f t="shared" si="2"/>
        <v>60109.69</v>
      </c>
      <c r="P49" s="82">
        <v>60109.69</v>
      </c>
      <c r="Q49" s="82">
        <v>0</v>
      </c>
    </row>
    <row r="50" spans="1:17" ht="25.5" x14ac:dyDescent="0.25">
      <c r="A50" s="131">
        <f t="shared" si="3"/>
        <v>9</v>
      </c>
      <c r="B50" s="163" t="s">
        <v>21</v>
      </c>
      <c r="C50" s="80" t="s">
        <v>35</v>
      </c>
      <c r="D50" s="80" t="s">
        <v>38</v>
      </c>
      <c r="E50" s="80" t="s">
        <v>42</v>
      </c>
      <c r="F50" s="80" t="s">
        <v>229</v>
      </c>
      <c r="G50" s="81" t="s">
        <v>48</v>
      </c>
      <c r="H50" s="81">
        <v>53</v>
      </c>
      <c r="I50" s="81">
        <v>26</v>
      </c>
      <c r="J50" s="81">
        <v>36</v>
      </c>
      <c r="K50" s="82">
        <f t="shared" si="1"/>
        <v>66304.479999999996</v>
      </c>
      <c r="L50" s="82">
        <f>45862.56+3600.4</f>
        <v>49462.96</v>
      </c>
      <c r="M50" s="82">
        <v>16841.52</v>
      </c>
      <c r="N50" s="81">
        <v>16</v>
      </c>
      <c r="O50" s="82">
        <f t="shared" si="2"/>
        <v>64514.61</v>
      </c>
      <c r="P50" s="82">
        <v>64514.61</v>
      </c>
      <c r="Q50" s="82">
        <v>0</v>
      </c>
    </row>
    <row r="51" spans="1:17" ht="25.5" x14ac:dyDescent="0.25">
      <c r="A51" s="131">
        <f t="shared" si="3"/>
        <v>10</v>
      </c>
      <c r="B51" s="163" t="s">
        <v>49</v>
      </c>
      <c r="C51" s="80" t="s">
        <v>36</v>
      </c>
      <c r="D51" s="80" t="s">
        <v>37</v>
      </c>
      <c r="E51" s="80" t="s">
        <v>50</v>
      </c>
      <c r="F51" s="80" t="s">
        <v>92</v>
      </c>
      <c r="G51" s="81" t="s">
        <v>48</v>
      </c>
      <c r="H51" s="81">
        <v>79</v>
      </c>
      <c r="I51" s="81">
        <v>46</v>
      </c>
      <c r="J51" s="81">
        <v>64</v>
      </c>
      <c r="K51" s="82">
        <f t="shared" si="1"/>
        <v>73733.570000000007</v>
      </c>
      <c r="L51" s="82">
        <v>73733.570000000007</v>
      </c>
      <c r="M51" s="82">
        <v>0</v>
      </c>
      <c r="N51" s="81">
        <v>22</v>
      </c>
      <c r="O51" s="82">
        <f t="shared" si="2"/>
        <v>29192.86</v>
      </c>
      <c r="P51" s="82">
        <v>29192.86</v>
      </c>
      <c r="Q51" s="82">
        <v>0</v>
      </c>
    </row>
    <row r="52" spans="1:17" ht="25.5" x14ac:dyDescent="0.25">
      <c r="A52" s="131">
        <f t="shared" si="3"/>
        <v>11</v>
      </c>
      <c r="B52" s="163" t="s">
        <v>22</v>
      </c>
      <c r="C52" s="80" t="s">
        <v>61</v>
      </c>
      <c r="D52" s="80" t="s">
        <v>74</v>
      </c>
      <c r="E52" s="80" t="s">
        <v>85</v>
      </c>
      <c r="F52" s="80" t="s">
        <v>93</v>
      </c>
      <c r="G52" s="81" t="s">
        <v>48</v>
      </c>
      <c r="H52" s="81">
        <v>66</v>
      </c>
      <c r="I52" s="81">
        <v>52</v>
      </c>
      <c r="J52" s="81">
        <v>70</v>
      </c>
      <c r="K52" s="82">
        <f t="shared" si="1"/>
        <v>127489.43</v>
      </c>
      <c r="L52" s="82">
        <v>118468.92</v>
      </c>
      <c r="M52" s="82">
        <v>9020.51</v>
      </c>
      <c r="N52" s="81">
        <v>51</v>
      </c>
      <c r="O52" s="82">
        <f t="shared" si="2"/>
        <v>420115.15</v>
      </c>
      <c r="P52" s="82">
        <v>420115.15</v>
      </c>
      <c r="Q52" s="82">
        <v>0</v>
      </c>
    </row>
    <row r="53" spans="1:17" ht="25.5" x14ac:dyDescent="0.25">
      <c r="A53" s="131">
        <f t="shared" si="3"/>
        <v>12</v>
      </c>
      <c r="B53" s="163" t="s">
        <v>54</v>
      </c>
      <c r="C53" s="80" t="s">
        <v>36</v>
      </c>
      <c r="D53" s="80" t="s">
        <v>37</v>
      </c>
      <c r="E53" s="80" t="s">
        <v>55</v>
      </c>
      <c r="F53" s="80" t="s">
        <v>94</v>
      </c>
      <c r="G53" s="81" t="s">
        <v>48</v>
      </c>
      <c r="H53" s="81">
        <v>126</v>
      </c>
      <c r="I53" s="81">
        <v>103</v>
      </c>
      <c r="J53" s="81">
        <v>129</v>
      </c>
      <c r="K53" s="82">
        <f t="shared" si="1"/>
        <v>140744.26999999999</v>
      </c>
      <c r="L53" s="82">
        <v>130159.29</v>
      </c>
      <c r="M53" s="82">
        <v>10584.98</v>
      </c>
      <c r="N53" s="81">
        <v>69</v>
      </c>
      <c r="O53" s="82">
        <f t="shared" si="2"/>
        <v>133058.87</v>
      </c>
      <c r="P53" s="82">
        <v>131227.37</v>
      </c>
      <c r="Q53" s="82">
        <v>1831.5</v>
      </c>
    </row>
    <row r="54" spans="1:17" ht="25.5" x14ac:dyDescent="0.25">
      <c r="A54" s="131">
        <f t="shared" si="3"/>
        <v>13</v>
      </c>
      <c r="B54" s="163" t="s">
        <v>23</v>
      </c>
      <c r="C54" s="80" t="s">
        <v>36</v>
      </c>
      <c r="D54" s="80" t="s">
        <v>37</v>
      </c>
      <c r="E54" s="80" t="s">
        <v>85</v>
      </c>
      <c r="F54" s="80" t="s">
        <v>95</v>
      </c>
      <c r="G54" s="81" t="s">
        <v>48</v>
      </c>
      <c r="H54" s="81">
        <v>78</v>
      </c>
      <c r="I54" s="81">
        <v>26</v>
      </c>
      <c r="J54" s="81">
        <v>29</v>
      </c>
      <c r="K54" s="82">
        <f t="shared" si="1"/>
        <v>23683.88</v>
      </c>
      <c r="L54" s="82">
        <v>23683.88</v>
      </c>
      <c r="M54" s="82">
        <v>0</v>
      </c>
      <c r="N54" s="81">
        <v>94</v>
      </c>
      <c r="O54" s="82">
        <f t="shared" si="2"/>
        <v>243083.46</v>
      </c>
      <c r="P54" s="82">
        <v>243083.46</v>
      </c>
      <c r="Q54" s="82">
        <v>0</v>
      </c>
    </row>
    <row r="55" spans="1:17" ht="25.5" x14ac:dyDescent="0.25">
      <c r="A55" s="131">
        <f t="shared" si="3"/>
        <v>14</v>
      </c>
      <c r="B55" s="163" t="s">
        <v>56</v>
      </c>
      <c r="C55" s="80" t="s">
        <v>36</v>
      </c>
      <c r="D55" s="80" t="s">
        <v>37</v>
      </c>
      <c r="E55" s="80" t="s">
        <v>57</v>
      </c>
      <c r="F55" s="80" t="s">
        <v>75</v>
      </c>
      <c r="G55" s="81" t="s">
        <v>48</v>
      </c>
      <c r="H55" s="81">
        <v>15</v>
      </c>
      <c r="I55" s="81">
        <v>0</v>
      </c>
      <c r="J55" s="81">
        <v>0</v>
      </c>
      <c r="K55" s="82">
        <f t="shared" si="1"/>
        <v>0</v>
      </c>
      <c r="L55" s="82">
        <v>0</v>
      </c>
      <c r="M55" s="82">
        <v>0</v>
      </c>
      <c r="N55" s="81">
        <v>0</v>
      </c>
      <c r="O55" s="82">
        <f t="shared" si="2"/>
        <v>0</v>
      </c>
      <c r="P55" s="82">
        <v>0</v>
      </c>
      <c r="Q55" s="82">
        <v>0</v>
      </c>
    </row>
    <row r="56" spans="1:17" ht="25.5" x14ac:dyDescent="0.25">
      <c r="A56" s="131">
        <f t="shared" si="3"/>
        <v>15</v>
      </c>
      <c r="B56" s="163" t="s">
        <v>145</v>
      </c>
      <c r="C56" s="80" t="s">
        <v>61</v>
      </c>
      <c r="D56" s="80" t="s">
        <v>179</v>
      </c>
      <c r="E56" s="80" t="s">
        <v>133</v>
      </c>
      <c r="F56" s="80" t="s">
        <v>180</v>
      </c>
      <c r="G56" s="81" t="s">
        <v>48</v>
      </c>
      <c r="H56" s="81">
        <v>12</v>
      </c>
      <c r="I56" s="81">
        <v>7</v>
      </c>
      <c r="J56" s="81">
        <v>7</v>
      </c>
      <c r="K56" s="82">
        <f t="shared" si="1"/>
        <v>2138.1</v>
      </c>
      <c r="L56" s="82">
        <v>2138.1</v>
      </c>
      <c r="M56" s="82">
        <v>0</v>
      </c>
      <c r="N56" s="81">
        <v>0</v>
      </c>
      <c r="O56" s="82">
        <f t="shared" si="2"/>
        <v>0</v>
      </c>
      <c r="P56" s="82">
        <v>0</v>
      </c>
      <c r="Q56" s="82">
        <v>0</v>
      </c>
    </row>
    <row r="57" spans="1:17" ht="25.5" x14ac:dyDescent="0.25">
      <c r="A57" s="131">
        <f t="shared" si="3"/>
        <v>16</v>
      </c>
      <c r="B57" s="163" t="s">
        <v>24</v>
      </c>
      <c r="C57" s="80" t="s">
        <v>36</v>
      </c>
      <c r="D57" s="80" t="s">
        <v>37</v>
      </c>
      <c r="E57" s="80" t="s">
        <v>43</v>
      </c>
      <c r="F57" s="80" t="s">
        <v>76</v>
      </c>
      <c r="G57" s="81" t="s">
        <v>48</v>
      </c>
      <c r="H57" s="81">
        <v>10</v>
      </c>
      <c r="I57" s="81">
        <v>0</v>
      </c>
      <c r="J57" s="81">
        <v>0</v>
      </c>
      <c r="K57" s="82">
        <f t="shared" si="1"/>
        <v>0</v>
      </c>
      <c r="L57" s="82">
        <v>0</v>
      </c>
      <c r="M57" s="82">
        <v>0</v>
      </c>
      <c r="N57" s="81">
        <v>8</v>
      </c>
      <c r="O57" s="82">
        <f t="shared" si="2"/>
        <v>12312.939999999999</v>
      </c>
      <c r="P57" s="82">
        <v>9741.7199999999993</v>
      </c>
      <c r="Q57" s="82">
        <v>2571.2199999999998</v>
      </c>
    </row>
    <row r="58" spans="1:17" ht="25.5" x14ac:dyDescent="0.25">
      <c r="A58" s="131">
        <f t="shared" si="3"/>
        <v>17</v>
      </c>
      <c r="B58" s="163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17</v>
      </c>
      <c r="I58" s="81">
        <v>12</v>
      </c>
      <c r="J58" s="81">
        <v>15</v>
      </c>
      <c r="K58" s="82">
        <f t="shared" si="1"/>
        <v>0</v>
      </c>
      <c r="L58" s="82">
        <v>0</v>
      </c>
      <c r="M58" s="82">
        <v>0</v>
      </c>
      <c r="N58" s="81">
        <v>0</v>
      </c>
      <c r="O58" s="82">
        <f t="shared" si="2"/>
        <v>0</v>
      </c>
      <c r="P58" s="82">
        <v>0</v>
      </c>
      <c r="Q58" s="82">
        <v>0</v>
      </c>
    </row>
    <row r="59" spans="1:17" ht="25.5" x14ac:dyDescent="0.25">
      <c r="A59" s="131">
        <f t="shared" si="3"/>
        <v>18</v>
      </c>
      <c r="B59" s="163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81</v>
      </c>
      <c r="I59" s="81">
        <v>18</v>
      </c>
      <c r="J59" s="81">
        <v>24</v>
      </c>
      <c r="K59" s="82">
        <f t="shared" si="1"/>
        <v>23446.880000000001</v>
      </c>
      <c r="L59" s="82">
        <v>21112.23</v>
      </c>
      <c r="M59" s="82">
        <v>2334.65</v>
      </c>
      <c r="N59" s="81">
        <v>16</v>
      </c>
      <c r="O59" s="82">
        <f t="shared" si="2"/>
        <v>21789.3</v>
      </c>
      <c r="P59" s="82">
        <v>21789.3</v>
      </c>
      <c r="Q59" s="82">
        <v>0</v>
      </c>
    </row>
    <row r="60" spans="1:17" ht="25.5" x14ac:dyDescent="0.25">
      <c r="A60" s="131">
        <f t="shared" si="3"/>
        <v>19</v>
      </c>
      <c r="B60" s="163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34</v>
      </c>
      <c r="I60" s="81">
        <v>32</v>
      </c>
      <c r="J60" s="81">
        <v>46</v>
      </c>
      <c r="K60" s="82">
        <f t="shared" si="1"/>
        <v>26106.86</v>
      </c>
      <c r="L60" s="82">
        <v>26106.86</v>
      </c>
      <c r="M60" s="82">
        <v>0</v>
      </c>
      <c r="N60" s="81">
        <v>13</v>
      </c>
      <c r="O60" s="82">
        <f t="shared" si="2"/>
        <v>28761.43</v>
      </c>
      <c r="P60" s="82">
        <f>28543.93+217.5</f>
        <v>28761.43</v>
      </c>
      <c r="Q60" s="82">
        <v>0</v>
      </c>
    </row>
    <row r="61" spans="1:17" ht="25.5" x14ac:dyDescent="0.25">
      <c r="A61" s="131">
        <f t="shared" si="3"/>
        <v>20</v>
      </c>
      <c r="B61" s="163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173</v>
      </c>
      <c r="I61" s="81">
        <v>147</v>
      </c>
      <c r="J61" s="81">
        <v>169</v>
      </c>
      <c r="K61" s="82">
        <f t="shared" si="1"/>
        <v>131115.53</v>
      </c>
      <c r="L61" s="82">
        <v>131115.53</v>
      </c>
      <c r="M61" s="82">
        <v>0</v>
      </c>
      <c r="N61" s="81">
        <v>21</v>
      </c>
      <c r="O61" s="82">
        <f t="shared" si="2"/>
        <v>68165.710000000006</v>
      </c>
      <c r="P61" s="82">
        <v>68165.710000000006</v>
      </c>
      <c r="Q61" s="82">
        <v>0</v>
      </c>
    </row>
    <row r="62" spans="1:17" ht="25.5" x14ac:dyDescent="0.25">
      <c r="A62" s="131">
        <f t="shared" si="3"/>
        <v>21</v>
      </c>
      <c r="B62" s="163" t="s">
        <v>77</v>
      </c>
      <c r="C62" s="80" t="s">
        <v>36</v>
      </c>
      <c r="D62" s="80" t="s">
        <v>37</v>
      </c>
      <c r="E62" s="80" t="s">
        <v>43</v>
      </c>
      <c r="F62" s="80" t="s">
        <v>157</v>
      </c>
      <c r="G62" s="81" t="s">
        <v>48</v>
      </c>
      <c r="H62" s="81">
        <v>50</v>
      </c>
      <c r="I62" s="81">
        <v>16</v>
      </c>
      <c r="J62" s="81">
        <v>23</v>
      </c>
      <c r="K62" s="82">
        <f t="shared" si="1"/>
        <v>37396.93</v>
      </c>
      <c r="L62" s="82">
        <v>37396.93</v>
      </c>
      <c r="M62" s="82">
        <v>0</v>
      </c>
      <c r="N62" s="81">
        <v>42</v>
      </c>
      <c r="O62" s="82">
        <f t="shared" si="2"/>
        <v>65006.06</v>
      </c>
      <c r="P62" s="82">
        <f>66269.14-1263.08</f>
        <v>65006.06</v>
      </c>
      <c r="Q62" s="82">
        <v>0</v>
      </c>
    </row>
    <row r="63" spans="1:17" ht="25.5" x14ac:dyDescent="0.25">
      <c r="A63" s="131">
        <f t="shared" si="3"/>
        <v>22</v>
      </c>
      <c r="B63" s="163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68</v>
      </c>
      <c r="I63" s="81">
        <v>8</v>
      </c>
      <c r="J63" s="81">
        <v>8</v>
      </c>
      <c r="K63" s="82">
        <f t="shared" si="1"/>
        <v>8881.3700000000008</v>
      </c>
      <c r="L63" s="82">
        <v>8881.3700000000008</v>
      </c>
      <c r="M63" s="82">
        <v>0</v>
      </c>
      <c r="N63" s="81">
        <v>24</v>
      </c>
      <c r="O63" s="82">
        <f t="shared" si="2"/>
        <v>56364.57</v>
      </c>
      <c r="P63" s="82">
        <v>56364.57</v>
      </c>
      <c r="Q63" s="82">
        <v>0</v>
      </c>
    </row>
    <row r="64" spans="1:17" ht="25.5" x14ac:dyDescent="0.25">
      <c r="A64" s="131">
        <f t="shared" si="3"/>
        <v>23</v>
      </c>
      <c r="B64" s="163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36</v>
      </c>
      <c r="I64" s="81">
        <v>26</v>
      </c>
      <c r="J64" s="81">
        <v>36</v>
      </c>
      <c r="K64" s="82">
        <f t="shared" si="1"/>
        <v>28977</v>
      </c>
      <c r="L64" s="82">
        <f>23240.16+5736.84</f>
        <v>28977</v>
      </c>
      <c r="M64" s="82">
        <v>0</v>
      </c>
      <c r="N64" s="81">
        <v>12</v>
      </c>
      <c r="O64" s="82">
        <f t="shared" si="2"/>
        <v>34973.42</v>
      </c>
      <c r="P64" s="82">
        <f>30973.42+4000</f>
        <v>34973.42</v>
      </c>
      <c r="Q64" s="82">
        <v>0</v>
      </c>
    </row>
    <row r="65" spans="1:17" ht="25.5" x14ac:dyDescent="0.25">
      <c r="A65" s="131">
        <f t="shared" si="3"/>
        <v>24</v>
      </c>
      <c r="B65" s="163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9</v>
      </c>
      <c r="J65" s="81">
        <v>9</v>
      </c>
      <c r="K65" s="82">
        <f t="shared" si="1"/>
        <v>4370.79</v>
      </c>
      <c r="L65" s="82">
        <v>4370.79</v>
      </c>
      <c r="M65" s="82">
        <v>0</v>
      </c>
      <c r="N65" s="81">
        <v>0</v>
      </c>
      <c r="O65" s="82">
        <f t="shared" si="2"/>
        <v>0</v>
      </c>
      <c r="P65" s="82">
        <v>0</v>
      </c>
      <c r="Q65" s="82">
        <v>0</v>
      </c>
    </row>
    <row r="66" spans="1:17" ht="25.5" x14ac:dyDescent="0.25">
      <c r="A66" s="131">
        <f t="shared" si="3"/>
        <v>25</v>
      </c>
      <c r="B66" s="163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54</v>
      </c>
      <c r="I66" s="81">
        <v>49</v>
      </c>
      <c r="J66" s="81">
        <v>60</v>
      </c>
      <c r="K66" s="82">
        <f t="shared" si="1"/>
        <v>22904.220000000005</v>
      </c>
      <c r="L66" s="82">
        <f>40250.66-17346.44</f>
        <v>22904.220000000005</v>
      </c>
      <c r="M66" s="82">
        <v>0</v>
      </c>
      <c r="N66" s="81">
        <v>0</v>
      </c>
      <c r="O66" s="82">
        <f t="shared" si="2"/>
        <v>0</v>
      </c>
      <c r="P66" s="82">
        <v>0</v>
      </c>
      <c r="Q66" s="82">
        <v>0</v>
      </c>
    </row>
    <row r="67" spans="1:17" ht="25.5" x14ac:dyDescent="0.25">
      <c r="A67" s="131">
        <f t="shared" si="3"/>
        <v>26</v>
      </c>
      <c r="B67" s="163" t="s">
        <v>132</v>
      </c>
      <c r="C67" s="80" t="s">
        <v>61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54</v>
      </c>
      <c r="I67" s="81">
        <v>49</v>
      </c>
      <c r="J67" s="81">
        <v>60</v>
      </c>
      <c r="K67" s="82">
        <f t="shared" si="1"/>
        <v>17346.440000000002</v>
      </c>
      <c r="L67" s="82">
        <f>40250.66-22904.22</f>
        <v>17346.440000000002</v>
      </c>
      <c r="M67" s="82">
        <v>0</v>
      </c>
      <c r="N67" s="81">
        <v>0</v>
      </c>
      <c r="O67" s="82">
        <f t="shared" si="2"/>
        <v>0</v>
      </c>
      <c r="P67" s="82">
        <v>0</v>
      </c>
      <c r="Q67" s="82">
        <v>0</v>
      </c>
    </row>
    <row r="68" spans="1:17" ht="25.5" x14ac:dyDescent="0.25">
      <c r="A68" s="131">
        <f t="shared" si="3"/>
        <v>27</v>
      </c>
      <c r="B68" s="163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112</v>
      </c>
      <c r="I68" s="81">
        <v>80</v>
      </c>
      <c r="J68" s="81">
        <v>110</v>
      </c>
      <c r="K68" s="82">
        <f t="shared" si="1"/>
        <v>123365.48999999999</v>
      </c>
      <c r="L68" s="82">
        <v>99862.03</v>
      </c>
      <c r="M68" s="82">
        <v>23503.46</v>
      </c>
      <c r="N68" s="81">
        <v>54</v>
      </c>
      <c r="O68" s="82">
        <f t="shared" si="2"/>
        <v>101941.39</v>
      </c>
      <c r="P68" s="82">
        <v>101941.39</v>
      </c>
      <c r="Q68" s="82">
        <v>0</v>
      </c>
    </row>
    <row r="69" spans="1:17" ht="25.5" x14ac:dyDescent="0.25">
      <c r="A69" s="131">
        <f t="shared" si="3"/>
        <v>28</v>
      </c>
      <c r="B69" s="163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1"/>
        <v>0</v>
      </c>
      <c r="L69" s="82">
        <v>0</v>
      </c>
      <c r="M69" s="82">
        <v>0</v>
      </c>
      <c r="N69" s="81">
        <v>0</v>
      </c>
      <c r="O69" s="82">
        <f t="shared" si="2"/>
        <v>0</v>
      </c>
      <c r="P69" s="82">
        <v>0</v>
      </c>
      <c r="Q69" s="82">
        <v>0</v>
      </c>
    </row>
    <row r="70" spans="1:17" ht="25.5" x14ac:dyDescent="0.25">
      <c r="A70" s="131">
        <f t="shared" si="3"/>
        <v>29</v>
      </c>
      <c r="B70" s="163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1"/>
        <v>0</v>
      </c>
      <c r="L70" s="82">
        <v>0</v>
      </c>
      <c r="M70" s="82">
        <v>0</v>
      </c>
      <c r="N70" s="81">
        <v>1</v>
      </c>
      <c r="O70" s="82">
        <f t="shared" si="2"/>
        <v>0</v>
      </c>
      <c r="P70" s="82">
        <v>0</v>
      </c>
      <c r="Q70" s="82">
        <v>0</v>
      </c>
    </row>
    <row r="71" spans="1:17" ht="25.5" x14ac:dyDescent="0.25">
      <c r="A71" s="131">
        <f t="shared" si="3"/>
        <v>30</v>
      </c>
      <c r="B71" s="163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105</v>
      </c>
      <c r="I71" s="81">
        <v>57</v>
      </c>
      <c r="J71" s="81">
        <v>96</v>
      </c>
      <c r="K71" s="82">
        <f t="shared" si="1"/>
        <v>142573.26</v>
      </c>
      <c r="L71" s="82">
        <v>115683.24</v>
      </c>
      <c r="M71" s="82">
        <v>26890.02</v>
      </c>
      <c r="N71" s="81">
        <v>69</v>
      </c>
      <c r="O71" s="82">
        <f t="shared" si="2"/>
        <v>158437.31</v>
      </c>
      <c r="P71" s="82">
        <v>144222.78</v>
      </c>
      <c r="Q71" s="82">
        <v>14214.53</v>
      </c>
    </row>
    <row r="72" spans="1:17" ht="25.5" x14ac:dyDescent="0.25">
      <c r="A72" s="131">
        <f t="shared" si="3"/>
        <v>31</v>
      </c>
      <c r="B72" s="163" t="s">
        <v>32</v>
      </c>
      <c r="C72" s="80" t="s">
        <v>36</v>
      </c>
      <c r="D72" s="80" t="s">
        <v>37</v>
      </c>
      <c r="E72" s="80" t="s">
        <v>41</v>
      </c>
      <c r="F72" s="80" t="s">
        <v>102</v>
      </c>
      <c r="G72" s="81" t="s">
        <v>48</v>
      </c>
      <c r="H72" s="81">
        <v>91</v>
      </c>
      <c r="I72" s="81">
        <v>67</v>
      </c>
      <c r="J72" s="81">
        <v>93</v>
      </c>
      <c r="K72" s="82">
        <f t="shared" si="1"/>
        <v>101987.55</v>
      </c>
      <c r="L72" s="82">
        <v>87326.83</v>
      </c>
      <c r="M72" s="82">
        <v>14660.72</v>
      </c>
      <c r="N72" s="81">
        <v>52</v>
      </c>
      <c r="O72" s="82">
        <f t="shared" si="2"/>
        <v>157529.87</v>
      </c>
      <c r="P72" s="82">
        <v>152740.51</v>
      </c>
      <c r="Q72" s="82">
        <v>4789.3599999999997</v>
      </c>
    </row>
    <row r="73" spans="1:17" ht="25.5" x14ac:dyDescent="0.25">
      <c r="A73" s="131">
        <f t="shared" si="3"/>
        <v>32</v>
      </c>
      <c r="B73" s="163" t="s">
        <v>138</v>
      </c>
      <c r="C73" s="80" t="s">
        <v>61</v>
      </c>
      <c r="D73" s="80" t="s">
        <v>191</v>
      </c>
      <c r="E73" s="80" t="s">
        <v>133</v>
      </c>
      <c r="F73" s="80" t="s">
        <v>264</v>
      </c>
      <c r="G73" s="81" t="s">
        <v>48</v>
      </c>
      <c r="H73" s="81">
        <v>118</v>
      </c>
      <c r="I73" s="81">
        <v>104</v>
      </c>
      <c r="J73" s="81">
        <v>119</v>
      </c>
      <c r="K73" s="82">
        <f t="shared" si="1"/>
        <v>75876.36</v>
      </c>
      <c r="L73" s="82">
        <v>67396.7</v>
      </c>
      <c r="M73" s="82">
        <v>8479.66</v>
      </c>
      <c r="N73" s="81">
        <v>0</v>
      </c>
      <c r="O73" s="82">
        <f t="shared" si="2"/>
        <v>0</v>
      </c>
      <c r="P73" s="82">
        <v>0</v>
      </c>
      <c r="Q73" s="82">
        <v>0</v>
      </c>
    </row>
    <row r="74" spans="1:17" ht="25.5" x14ac:dyDescent="0.25">
      <c r="A74" s="131">
        <f t="shared" si="3"/>
        <v>33</v>
      </c>
      <c r="B74" s="163" t="s">
        <v>188</v>
      </c>
      <c r="C74" s="80" t="s">
        <v>36</v>
      </c>
      <c r="D74" s="80" t="s">
        <v>37</v>
      </c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1"/>
        <v>3174.24</v>
      </c>
      <c r="L74" s="82">
        <v>3174.24</v>
      </c>
      <c r="M74" s="82">
        <v>0</v>
      </c>
      <c r="N74" s="81">
        <v>0</v>
      </c>
      <c r="O74" s="82">
        <f t="shared" si="2"/>
        <v>0</v>
      </c>
      <c r="P74" s="82">
        <v>0</v>
      </c>
      <c r="Q74" s="82">
        <v>0</v>
      </c>
    </row>
    <row r="75" spans="1:17" ht="25.5" x14ac:dyDescent="0.25">
      <c r="A75" s="131">
        <f t="shared" si="3"/>
        <v>34</v>
      </c>
      <c r="B75" s="163" t="s">
        <v>140</v>
      </c>
      <c r="C75" s="80" t="s">
        <v>36</v>
      </c>
      <c r="D75" s="80" t="s">
        <v>37</v>
      </c>
      <c r="E75" s="80" t="s">
        <v>141</v>
      </c>
      <c r="F75" s="80" t="s">
        <v>142</v>
      </c>
      <c r="G75" s="81" t="s">
        <v>48</v>
      </c>
      <c r="H75" s="81">
        <v>36</v>
      </c>
      <c r="I75" s="81">
        <v>22</v>
      </c>
      <c r="J75" s="81">
        <v>24</v>
      </c>
      <c r="K75" s="82">
        <f t="shared" si="1"/>
        <v>18192.440000000002</v>
      </c>
      <c r="L75" s="82">
        <v>16903.740000000002</v>
      </c>
      <c r="M75" s="82">
        <v>1288.7</v>
      </c>
      <c r="N75" s="81">
        <v>0</v>
      </c>
      <c r="O75" s="82">
        <f t="shared" si="2"/>
        <v>0</v>
      </c>
      <c r="P75" s="82">
        <v>0</v>
      </c>
      <c r="Q75" s="82">
        <v>0</v>
      </c>
    </row>
    <row r="76" spans="1:17" ht="25.5" x14ac:dyDescent="0.25">
      <c r="A76" s="131">
        <f t="shared" si="3"/>
        <v>35</v>
      </c>
      <c r="B76" s="163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35</v>
      </c>
      <c r="I76" s="81">
        <v>24</v>
      </c>
      <c r="J76" s="81">
        <v>30</v>
      </c>
      <c r="K76" s="82">
        <f t="shared" si="1"/>
        <v>24252.48</v>
      </c>
      <c r="L76" s="82">
        <v>24252.48</v>
      </c>
      <c r="M76" s="82">
        <v>0</v>
      </c>
      <c r="N76" s="81">
        <v>17</v>
      </c>
      <c r="O76" s="82">
        <f t="shared" si="2"/>
        <v>46150.61</v>
      </c>
      <c r="P76" s="82">
        <v>46150.61</v>
      </c>
      <c r="Q76" s="82">
        <v>0</v>
      </c>
    </row>
    <row r="77" spans="1:17" ht="25.5" x14ac:dyDescent="0.25">
      <c r="A77" s="131">
        <f t="shared" si="3"/>
        <v>36</v>
      </c>
      <c r="B77" s="163" t="s">
        <v>81</v>
      </c>
      <c r="C77" s="80" t="s">
        <v>61</v>
      </c>
      <c r="D77" s="80" t="s">
        <v>230</v>
      </c>
      <c r="E77" s="80" t="s">
        <v>133</v>
      </c>
      <c r="F77" s="80" t="s">
        <v>231</v>
      </c>
      <c r="G77" s="81" t="s">
        <v>48</v>
      </c>
      <c r="H77" s="81">
        <v>58</v>
      </c>
      <c r="I77" s="81">
        <v>40</v>
      </c>
      <c r="J77" s="81">
        <v>47</v>
      </c>
      <c r="K77" s="82">
        <f t="shared" si="1"/>
        <v>14556.120000000003</v>
      </c>
      <c r="L77" s="82">
        <f>32483.43-20035.26</f>
        <v>12448.170000000002</v>
      </c>
      <c r="M77" s="82">
        <v>2107.9499999999998</v>
      </c>
      <c r="N77" s="81">
        <v>5</v>
      </c>
      <c r="O77" s="82">
        <f t="shared" si="2"/>
        <v>7355.48</v>
      </c>
      <c r="P77" s="82">
        <v>7355.48</v>
      </c>
      <c r="Q77" s="82">
        <v>0</v>
      </c>
    </row>
    <row r="78" spans="1:17" ht="25.5" x14ac:dyDescent="0.25">
      <c r="A78" s="131">
        <f t="shared" si="3"/>
        <v>37</v>
      </c>
      <c r="B78" s="163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318</v>
      </c>
      <c r="I78" s="81">
        <v>221</v>
      </c>
      <c r="J78" s="81">
        <v>280</v>
      </c>
      <c r="K78" s="82">
        <f t="shared" si="1"/>
        <v>312796.41000000003</v>
      </c>
      <c r="L78" s="82">
        <v>253140.57</v>
      </c>
      <c r="M78" s="82">
        <v>59655.839999999997</v>
      </c>
      <c r="N78" s="81">
        <v>0</v>
      </c>
      <c r="O78" s="82">
        <f t="shared" si="2"/>
        <v>0</v>
      </c>
      <c r="P78" s="82">
        <v>0</v>
      </c>
      <c r="Q78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C19" workbookViewId="0">
      <selection activeCell="C34" sqref="A34:XFD4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321" t="s">
        <v>15</v>
      </c>
      <c r="P1" s="321"/>
      <c r="Q1" s="321"/>
    </row>
    <row r="2" spans="1:17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133">
        <v>1</v>
      </c>
      <c r="B10" s="139" t="s">
        <v>28</v>
      </c>
      <c r="C10" s="139" t="s">
        <v>36</v>
      </c>
      <c r="D10" s="139"/>
      <c r="E10" s="139" t="s">
        <v>115</v>
      </c>
      <c r="F10" s="140" t="s">
        <v>210</v>
      </c>
      <c r="G10" s="140" t="s">
        <v>117</v>
      </c>
      <c r="H10" s="135">
        <v>5</v>
      </c>
      <c r="I10" s="136">
        <v>3</v>
      </c>
      <c r="J10" s="136">
        <v>3</v>
      </c>
      <c r="K10" s="136">
        <v>6301.4</v>
      </c>
      <c r="L10" s="136" t="s">
        <v>232</v>
      </c>
      <c r="M10" s="136">
        <v>5712</v>
      </c>
      <c r="N10" s="136">
        <v>0</v>
      </c>
      <c r="O10" s="136" t="s">
        <v>233</v>
      </c>
      <c r="P10" s="136" t="s">
        <v>233</v>
      </c>
      <c r="Q10" s="136" t="s">
        <v>233</v>
      </c>
    </row>
    <row r="11" spans="1:17" x14ac:dyDescent="0.25">
      <c r="A11" s="133">
        <v>2</v>
      </c>
      <c r="B11" s="139" t="s">
        <v>29</v>
      </c>
      <c r="C11" s="139" t="s">
        <v>36</v>
      </c>
      <c r="D11" s="139"/>
      <c r="E11" s="139" t="s">
        <v>78</v>
      </c>
      <c r="F11" s="140" t="s">
        <v>213</v>
      </c>
      <c r="G11" s="140" t="s">
        <v>117</v>
      </c>
      <c r="H11" s="136">
        <v>28</v>
      </c>
      <c r="I11" s="136">
        <v>10</v>
      </c>
      <c r="J11" s="136">
        <v>10</v>
      </c>
      <c r="K11" s="136">
        <v>17729.400000000001</v>
      </c>
      <c r="L11" s="136">
        <v>12320.6</v>
      </c>
      <c r="M11" s="136">
        <v>5408.8</v>
      </c>
      <c r="N11" s="136">
        <v>0</v>
      </c>
      <c r="O11" s="136" t="s">
        <v>233</v>
      </c>
      <c r="P11" s="136" t="s">
        <v>233</v>
      </c>
      <c r="Q11" s="136" t="s">
        <v>233</v>
      </c>
    </row>
    <row r="12" spans="1:17" x14ac:dyDescent="0.25">
      <c r="A12" s="133">
        <v>3</v>
      </c>
      <c r="B12" s="139" t="s">
        <v>215</v>
      </c>
      <c r="C12" s="139" t="s">
        <v>36</v>
      </c>
      <c r="D12" s="139"/>
      <c r="E12" s="139" t="s">
        <v>120</v>
      </c>
      <c r="F12" s="140" t="s">
        <v>216</v>
      </c>
      <c r="G12" s="140" t="s">
        <v>117</v>
      </c>
      <c r="H12" s="136">
        <v>0</v>
      </c>
      <c r="I12" s="136">
        <v>0</v>
      </c>
      <c r="J12" s="136">
        <v>0</v>
      </c>
      <c r="K12" s="136" t="s">
        <v>233</v>
      </c>
      <c r="L12" s="136" t="s">
        <v>233</v>
      </c>
      <c r="M12" s="136" t="s">
        <v>233</v>
      </c>
      <c r="N12" s="136">
        <v>0</v>
      </c>
      <c r="O12" s="136" t="s">
        <v>233</v>
      </c>
      <c r="P12" s="136" t="s">
        <v>233</v>
      </c>
      <c r="Q12" s="136" t="s">
        <v>233</v>
      </c>
    </row>
    <row r="13" spans="1:17" x14ac:dyDescent="0.25">
      <c r="A13" s="133">
        <v>4</v>
      </c>
      <c r="B13" s="139" t="s">
        <v>89</v>
      </c>
      <c r="C13" s="139" t="s">
        <v>36</v>
      </c>
      <c r="D13" s="139"/>
      <c r="E13" s="139" t="s">
        <v>122</v>
      </c>
      <c r="F13" s="140" t="s">
        <v>217</v>
      </c>
      <c r="G13" s="140" t="s">
        <v>117</v>
      </c>
      <c r="H13" s="136">
        <v>4</v>
      </c>
      <c r="I13" s="136">
        <v>0</v>
      </c>
      <c r="J13" s="136">
        <v>0</v>
      </c>
      <c r="K13" s="136" t="s">
        <v>233</v>
      </c>
      <c r="L13" s="136" t="s">
        <v>233</v>
      </c>
      <c r="M13" s="136" t="s">
        <v>233</v>
      </c>
      <c r="N13" s="136">
        <v>0</v>
      </c>
      <c r="O13" s="136" t="s">
        <v>233</v>
      </c>
      <c r="P13" s="136" t="s">
        <v>233</v>
      </c>
      <c r="Q13" s="136" t="s">
        <v>233</v>
      </c>
    </row>
    <row r="14" spans="1:17" x14ac:dyDescent="0.25">
      <c r="A14" s="133">
        <v>5</v>
      </c>
      <c r="B14" s="134" t="s">
        <v>21</v>
      </c>
      <c r="C14" s="134" t="s">
        <v>36</v>
      </c>
      <c r="D14" s="134"/>
      <c r="E14" s="134" t="s">
        <v>122</v>
      </c>
      <c r="F14" s="134" t="s">
        <v>237</v>
      </c>
      <c r="G14" s="134" t="s">
        <v>117</v>
      </c>
      <c r="H14" s="137">
        <v>2</v>
      </c>
      <c r="I14" s="137">
        <v>0</v>
      </c>
      <c r="J14" s="137">
        <v>0</v>
      </c>
      <c r="K14" s="137" t="s">
        <v>212</v>
      </c>
      <c r="L14" s="137" t="s">
        <v>212</v>
      </c>
      <c r="M14" s="137" t="s">
        <v>212</v>
      </c>
      <c r="N14" s="137">
        <v>0</v>
      </c>
      <c r="O14" s="137" t="s">
        <v>212</v>
      </c>
      <c r="P14" s="137" t="s">
        <v>212</v>
      </c>
      <c r="Q14" s="137" t="s">
        <v>212</v>
      </c>
    </row>
    <row r="15" spans="1:17" x14ac:dyDescent="0.25">
      <c r="A15" s="14">
        <v>1</v>
      </c>
      <c r="B15" s="141" t="s">
        <v>22</v>
      </c>
      <c r="C15" s="141" t="s">
        <v>61</v>
      </c>
      <c r="D15" s="141" t="s">
        <v>79</v>
      </c>
      <c r="E15" s="141" t="s">
        <v>62</v>
      </c>
      <c r="F15" s="141" t="s">
        <v>194</v>
      </c>
      <c r="G15" s="141" t="s">
        <v>63</v>
      </c>
      <c r="H15" s="142">
        <v>99</v>
      </c>
      <c r="I15" s="142">
        <v>41</v>
      </c>
      <c r="J15" s="142">
        <v>41</v>
      </c>
      <c r="K15" s="142">
        <v>53160.29</v>
      </c>
      <c r="L15" s="142">
        <v>53160.29</v>
      </c>
      <c r="M15" s="145">
        <v>0</v>
      </c>
      <c r="N15" s="142">
        <v>45</v>
      </c>
      <c r="O15" s="143">
        <v>49600.3</v>
      </c>
      <c r="P15" s="142">
        <v>49600.3</v>
      </c>
      <c r="Q15" s="145">
        <v>0</v>
      </c>
    </row>
    <row r="16" spans="1:17" x14ac:dyDescent="0.25">
      <c r="A16" s="14">
        <v>2</v>
      </c>
      <c r="B16" s="141" t="s">
        <v>27</v>
      </c>
      <c r="C16" s="141" t="s">
        <v>36</v>
      </c>
      <c r="D16" s="141"/>
      <c r="E16" s="141" t="s">
        <v>62</v>
      </c>
      <c r="F16" s="141" t="s">
        <v>195</v>
      </c>
      <c r="G16" s="141" t="s">
        <v>63</v>
      </c>
      <c r="H16" s="142">
        <v>76</v>
      </c>
      <c r="I16" s="142">
        <v>24</v>
      </c>
      <c r="J16" s="142">
        <v>24</v>
      </c>
      <c r="K16" s="142">
        <v>37002</v>
      </c>
      <c r="L16" s="142">
        <v>37002</v>
      </c>
      <c r="M16" s="145">
        <v>0</v>
      </c>
      <c r="N16" s="142">
        <v>41</v>
      </c>
      <c r="O16" s="143">
        <v>52497.919999999998</v>
      </c>
      <c r="P16" s="142">
        <v>52497.919999999998</v>
      </c>
      <c r="Q16" s="145">
        <v>0</v>
      </c>
    </row>
    <row r="17" spans="1:17" x14ac:dyDescent="0.25">
      <c r="A17" s="14">
        <v>3</v>
      </c>
      <c r="B17" s="141" t="s">
        <v>23</v>
      </c>
      <c r="C17" s="141" t="s">
        <v>36</v>
      </c>
      <c r="D17" s="141"/>
      <c r="E17" s="141" t="s">
        <v>62</v>
      </c>
      <c r="F17" s="141"/>
      <c r="G17" s="141" t="s">
        <v>63</v>
      </c>
      <c r="H17" s="142">
        <v>0</v>
      </c>
      <c r="I17" s="142">
        <v>0</v>
      </c>
      <c r="J17" s="142">
        <v>0</v>
      </c>
      <c r="K17" s="145">
        <v>0</v>
      </c>
      <c r="L17" s="145">
        <v>0</v>
      </c>
      <c r="M17" s="145">
        <v>0</v>
      </c>
      <c r="N17" s="142">
        <v>0</v>
      </c>
      <c r="O17" s="145">
        <v>0</v>
      </c>
      <c r="P17" s="145">
        <v>0</v>
      </c>
      <c r="Q17" s="145">
        <v>0</v>
      </c>
    </row>
    <row r="18" spans="1:17" x14ac:dyDescent="0.25">
      <c r="A18" s="14">
        <v>4</v>
      </c>
      <c r="B18" s="141" t="s">
        <v>31</v>
      </c>
      <c r="C18" s="141" t="s">
        <v>36</v>
      </c>
      <c r="D18" s="141"/>
      <c r="E18" s="141" t="s">
        <v>64</v>
      </c>
      <c r="F18" s="144" t="s">
        <v>196</v>
      </c>
      <c r="G18" s="141" t="s">
        <v>63</v>
      </c>
      <c r="H18" s="142">
        <v>29</v>
      </c>
      <c r="I18" s="142">
        <v>8</v>
      </c>
      <c r="J18" s="142">
        <v>8</v>
      </c>
      <c r="K18" s="145">
        <v>8986.2000000000007</v>
      </c>
      <c r="L18" s="145">
        <v>8986.2000000000007</v>
      </c>
      <c r="M18" s="145">
        <v>0</v>
      </c>
      <c r="N18" s="142">
        <v>11</v>
      </c>
      <c r="O18" s="143">
        <v>18501</v>
      </c>
      <c r="P18" s="142">
        <v>18501</v>
      </c>
      <c r="Q18" s="145">
        <v>0</v>
      </c>
    </row>
    <row r="19" spans="1:17" x14ac:dyDescent="0.25">
      <c r="A19" s="14">
        <v>5</v>
      </c>
      <c r="B19" s="141" t="s">
        <v>77</v>
      </c>
      <c r="C19" s="141" t="s">
        <v>36</v>
      </c>
      <c r="D19" s="141"/>
      <c r="E19" s="141" t="s">
        <v>66</v>
      </c>
      <c r="F19" s="141"/>
      <c r="G19" s="141" t="s">
        <v>63</v>
      </c>
      <c r="H19" s="142">
        <v>0</v>
      </c>
      <c r="I19" s="142">
        <v>0</v>
      </c>
      <c r="J19" s="142">
        <v>0</v>
      </c>
      <c r="K19" s="145">
        <v>0</v>
      </c>
      <c r="L19" s="145">
        <v>0</v>
      </c>
      <c r="M19" s="145">
        <v>0</v>
      </c>
      <c r="N19" s="142">
        <v>0</v>
      </c>
      <c r="O19" s="145">
        <v>0</v>
      </c>
      <c r="P19" s="145">
        <v>0</v>
      </c>
      <c r="Q19" s="145">
        <v>0</v>
      </c>
    </row>
    <row r="20" spans="1:17" x14ac:dyDescent="0.25">
      <c r="A20" s="14">
        <v>6</v>
      </c>
      <c r="B20" s="141" t="s">
        <v>24</v>
      </c>
      <c r="C20" s="141" t="s">
        <v>36</v>
      </c>
      <c r="D20" s="141"/>
      <c r="E20" s="141" t="s">
        <v>66</v>
      </c>
      <c r="F20" s="141" t="s">
        <v>197</v>
      </c>
      <c r="G20" s="141" t="s">
        <v>63</v>
      </c>
      <c r="H20" s="142">
        <v>10</v>
      </c>
      <c r="I20" s="142">
        <v>0</v>
      </c>
      <c r="J20" s="142">
        <v>0</v>
      </c>
      <c r="K20" s="145">
        <v>0</v>
      </c>
      <c r="L20" s="145">
        <v>0</v>
      </c>
      <c r="M20" s="145">
        <v>0</v>
      </c>
      <c r="N20" s="142">
        <v>5</v>
      </c>
      <c r="O20" s="143">
        <v>4933.6000000000004</v>
      </c>
      <c r="P20" s="142">
        <v>4933.6000000000004</v>
      </c>
      <c r="Q20" s="145">
        <v>0</v>
      </c>
    </row>
    <row r="21" spans="1:17" x14ac:dyDescent="0.25">
      <c r="A21" s="14">
        <v>7</v>
      </c>
      <c r="B21" s="141" t="s">
        <v>235</v>
      </c>
      <c r="C21" s="141" t="s">
        <v>36</v>
      </c>
      <c r="D21" s="141"/>
      <c r="E21" s="141" t="s">
        <v>125</v>
      </c>
      <c r="F21" s="141"/>
      <c r="G21" s="141" t="s">
        <v>63</v>
      </c>
      <c r="H21" s="142">
        <v>3</v>
      </c>
      <c r="I21" s="142">
        <v>0</v>
      </c>
      <c r="J21" s="142">
        <v>0</v>
      </c>
      <c r="K21" s="145">
        <v>0</v>
      </c>
      <c r="L21" s="145">
        <v>0</v>
      </c>
      <c r="M21" s="145">
        <v>0</v>
      </c>
      <c r="N21" s="142">
        <v>0</v>
      </c>
      <c r="O21" s="145">
        <v>0</v>
      </c>
      <c r="P21" s="145">
        <v>0</v>
      </c>
      <c r="Q21" s="145">
        <v>0</v>
      </c>
    </row>
    <row r="22" spans="1:17" x14ac:dyDescent="0.25">
      <c r="A22" s="14">
        <v>8</v>
      </c>
      <c r="B22" s="141" t="s">
        <v>32</v>
      </c>
      <c r="C22" s="141" t="s">
        <v>36</v>
      </c>
      <c r="D22" s="141"/>
      <c r="E22" s="141" t="s">
        <v>82</v>
      </c>
      <c r="F22" s="141" t="s">
        <v>198</v>
      </c>
      <c r="G22" s="141" t="s">
        <v>63</v>
      </c>
      <c r="H22" s="142">
        <v>62</v>
      </c>
      <c r="I22" s="142">
        <v>8</v>
      </c>
      <c r="J22" s="142">
        <v>8</v>
      </c>
      <c r="K22" s="142">
        <v>7752.8</v>
      </c>
      <c r="L22" s="142">
        <v>7752.8</v>
      </c>
      <c r="M22" s="145">
        <v>0</v>
      </c>
      <c r="N22" s="142">
        <v>29</v>
      </c>
      <c r="O22" s="143">
        <v>28241.1</v>
      </c>
      <c r="P22" s="142">
        <v>28241.1</v>
      </c>
      <c r="Q22" s="145">
        <v>0</v>
      </c>
    </row>
    <row r="23" spans="1:17" x14ac:dyDescent="0.25">
      <c r="A23" s="14">
        <v>9</v>
      </c>
      <c r="B23" s="141" t="s">
        <v>71</v>
      </c>
      <c r="C23" s="141" t="s">
        <v>36</v>
      </c>
      <c r="D23" s="141"/>
      <c r="E23" s="141" t="s">
        <v>83</v>
      </c>
      <c r="F23" s="141" t="s">
        <v>199</v>
      </c>
      <c r="G23" s="141" t="s">
        <v>63</v>
      </c>
      <c r="H23" s="142">
        <v>71</v>
      </c>
      <c r="I23" s="142">
        <v>14</v>
      </c>
      <c r="J23" s="142">
        <v>14</v>
      </c>
      <c r="K23" s="142">
        <v>26602.82</v>
      </c>
      <c r="L23" s="142">
        <v>26602.82</v>
      </c>
      <c r="M23" s="145">
        <v>0</v>
      </c>
      <c r="N23" s="142">
        <v>27</v>
      </c>
      <c r="O23" s="143">
        <v>28747.06</v>
      </c>
      <c r="P23" s="142">
        <v>28747.06</v>
      </c>
      <c r="Q23" s="145">
        <v>0</v>
      </c>
    </row>
    <row r="24" spans="1:17" ht="25.5" x14ac:dyDescent="0.25">
      <c r="A24" s="14">
        <v>10</v>
      </c>
      <c r="B24" s="141" t="s">
        <v>184</v>
      </c>
      <c r="C24" s="141" t="s">
        <v>61</v>
      </c>
      <c r="D24" s="141" t="s">
        <v>127</v>
      </c>
      <c r="E24" s="141" t="s">
        <v>82</v>
      </c>
      <c r="F24" s="141" t="s">
        <v>200</v>
      </c>
      <c r="G24" s="141" t="s">
        <v>63</v>
      </c>
      <c r="H24" s="142">
        <v>64</v>
      </c>
      <c r="I24" s="142">
        <v>20</v>
      </c>
      <c r="J24" s="142">
        <v>20</v>
      </c>
      <c r="K24" s="142">
        <v>25078.3</v>
      </c>
      <c r="L24" s="142">
        <v>25078.3</v>
      </c>
      <c r="M24" s="145">
        <v>0</v>
      </c>
      <c r="N24" s="142">
        <v>0</v>
      </c>
      <c r="O24" s="145">
        <v>0</v>
      </c>
      <c r="P24" s="145">
        <v>0</v>
      </c>
      <c r="Q24" s="145">
        <v>0</v>
      </c>
    </row>
    <row r="25" spans="1:17" x14ac:dyDescent="0.25">
      <c r="A25" s="14">
        <v>11</v>
      </c>
      <c r="B25" s="141" t="s">
        <v>145</v>
      </c>
      <c r="C25" s="141" t="s">
        <v>61</v>
      </c>
      <c r="D25" s="141" t="s">
        <v>128</v>
      </c>
      <c r="E25" s="141" t="s">
        <v>62</v>
      </c>
      <c r="F25" s="141" t="s">
        <v>201</v>
      </c>
      <c r="G25" s="141" t="s">
        <v>63</v>
      </c>
      <c r="H25" s="142">
        <v>105</v>
      </c>
      <c r="I25" s="142">
        <v>49</v>
      </c>
      <c r="J25" s="142">
        <v>49</v>
      </c>
      <c r="K25" s="142">
        <v>70405.08</v>
      </c>
      <c r="L25" s="142">
        <v>70405.08</v>
      </c>
      <c r="M25" s="145">
        <v>0</v>
      </c>
      <c r="N25" s="142">
        <v>0</v>
      </c>
      <c r="O25" s="145">
        <v>0</v>
      </c>
      <c r="P25" s="145">
        <v>0</v>
      </c>
      <c r="Q25" s="145">
        <v>0</v>
      </c>
    </row>
    <row r="26" spans="1:17" x14ac:dyDescent="0.25">
      <c r="A26" s="14">
        <v>12</v>
      </c>
      <c r="B26" s="141" t="s">
        <v>132</v>
      </c>
      <c r="C26" s="141" t="s">
        <v>36</v>
      </c>
      <c r="D26" s="141"/>
      <c r="E26" s="141" t="s">
        <v>62</v>
      </c>
      <c r="F26" s="141" t="s">
        <v>202</v>
      </c>
      <c r="G26" s="141" t="s">
        <v>63</v>
      </c>
      <c r="H26" s="142">
        <v>40</v>
      </c>
      <c r="I26" s="142">
        <v>9</v>
      </c>
      <c r="J26" s="142">
        <v>9</v>
      </c>
      <c r="K26" s="142">
        <v>7576.6</v>
      </c>
      <c r="L26" s="142">
        <v>7576.6</v>
      </c>
      <c r="M26" s="145">
        <v>0</v>
      </c>
      <c r="N26" s="142">
        <v>0</v>
      </c>
      <c r="O26" s="145">
        <v>0</v>
      </c>
      <c r="P26" s="145">
        <v>0</v>
      </c>
      <c r="Q26" s="145">
        <v>0</v>
      </c>
    </row>
    <row r="27" spans="1:17" x14ac:dyDescent="0.25">
      <c r="A27" s="14">
        <v>13</v>
      </c>
      <c r="B27" s="141" t="s">
        <v>138</v>
      </c>
      <c r="C27" s="141" t="s">
        <v>36</v>
      </c>
      <c r="D27" s="141"/>
      <c r="E27" s="141" t="s">
        <v>62</v>
      </c>
      <c r="F27" s="141" t="s">
        <v>203</v>
      </c>
      <c r="G27" s="141" t="s">
        <v>63</v>
      </c>
      <c r="H27" s="142">
        <v>17</v>
      </c>
      <c r="I27" s="142">
        <v>0</v>
      </c>
      <c r="J27" s="142">
        <v>0</v>
      </c>
      <c r="K27" s="145">
        <v>0</v>
      </c>
      <c r="L27" s="145">
        <v>0</v>
      </c>
      <c r="M27" s="145">
        <v>0</v>
      </c>
      <c r="N27" s="142">
        <v>0</v>
      </c>
      <c r="O27" s="145">
        <v>0</v>
      </c>
      <c r="P27" s="145">
        <v>0</v>
      </c>
      <c r="Q27" s="145">
        <v>0</v>
      </c>
    </row>
    <row r="28" spans="1:17" x14ac:dyDescent="0.25">
      <c r="A28" s="14">
        <v>14</v>
      </c>
      <c r="B28" s="141" t="s">
        <v>140</v>
      </c>
      <c r="C28" s="141" t="s">
        <v>36</v>
      </c>
      <c r="D28" s="141"/>
      <c r="E28" s="141" t="s">
        <v>83</v>
      </c>
      <c r="F28" s="141" t="s">
        <v>204</v>
      </c>
      <c r="G28" s="141" t="s">
        <v>63</v>
      </c>
      <c r="H28" s="142">
        <v>3</v>
      </c>
      <c r="I28" s="142">
        <v>0</v>
      </c>
      <c r="J28" s="142">
        <v>0</v>
      </c>
      <c r="K28" s="145">
        <v>0</v>
      </c>
      <c r="L28" s="145">
        <v>0</v>
      </c>
      <c r="M28" s="145">
        <v>0</v>
      </c>
      <c r="N28" s="142">
        <v>0</v>
      </c>
      <c r="O28" s="145">
        <v>0</v>
      </c>
      <c r="P28" s="145">
        <v>0</v>
      </c>
      <c r="Q28" s="145">
        <v>0</v>
      </c>
    </row>
    <row r="29" spans="1:17" x14ac:dyDescent="0.25">
      <c r="A29" s="14">
        <v>15</v>
      </c>
      <c r="B29" s="141" t="s">
        <v>236</v>
      </c>
      <c r="C29" s="141" t="s">
        <v>35</v>
      </c>
      <c r="D29" s="141" t="s">
        <v>149</v>
      </c>
      <c r="E29" s="141" t="s">
        <v>150</v>
      </c>
      <c r="F29" s="141" t="s">
        <v>253</v>
      </c>
      <c r="G29" s="141" t="s">
        <v>63</v>
      </c>
      <c r="H29" s="142">
        <v>1</v>
      </c>
      <c r="I29" s="142">
        <v>0</v>
      </c>
      <c r="J29" s="142">
        <v>0</v>
      </c>
      <c r="K29" s="145">
        <v>0</v>
      </c>
      <c r="L29" s="145">
        <v>0</v>
      </c>
      <c r="M29" s="145">
        <v>0</v>
      </c>
      <c r="N29" s="142">
        <v>0</v>
      </c>
      <c r="O29" s="145">
        <v>0</v>
      </c>
      <c r="P29" s="145">
        <v>0</v>
      </c>
      <c r="Q29" s="145">
        <v>0</v>
      </c>
    </row>
    <row r="30" spans="1:17" x14ac:dyDescent="0.25">
      <c r="A30" s="14">
        <v>16</v>
      </c>
      <c r="B30" s="141" t="s">
        <v>181</v>
      </c>
      <c r="C30" s="141" t="s">
        <v>36</v>
      </c>
      <c r="D30" s="141"/>
      <c r="E30" s="141" t="s">
        <v>62</v>
      </c>
      <c r="F30" s="141" t="s">
        <v>205</v>
      </c>
      <c r="G30" s="141" t="s">
        <v>63</v>
      </c>
      <c r="H30" s="142">
        <v>4</v>
      </c>
      <c r="I30" s="142">
        <v>0</v>
      </c>
      <c r="J30" s="142">
        <v>0</v>
      </c>
      <c r="K30" s="145">
        <v>0</v>
      </c>
      <c r="L30" s="145">
        <v>0</v>
      </c>
      <c r="M30" s="145">
        <v>0</v>
      </c>
      <c r="N30" s="142">
        <v>0</v>
      </c>
      <c r="O30" s="145">
        <v>0</v>
      </c>
      <c r="P30" s="145">
        <v>0</v>
      </c>
      <c r="Q30" s="145">
        <v>0</v>
      </c>
    </row>
    <row r="31" spans="1:17" x14ac:dyDescent="0.25">
      <c r="A31" s="14">
        <v>17</v>
      </c>
      <c r="B31" s="141" t="s">
        <v>81</v>
      </c>
      <c r="C31" s="141" t="s">
        <v>36</v>
      </c>
      <c r="D31" s="141"/>
      <c r="E31" s="141" t="s">
        <v>62</v>
      </c>
      <c r="F31" s="141" t="s">
        <v>206</v>
      </c>
      <c r="G31" s="141" t="s">
        <v>63</v>
      </c>
      <c r="H31" s="142">
        <v>22</v>
      </c>
      <c r="I31" s="142">
        <v>0</v>
      </c>
      <c r="J31" s="142">
        <v>0</v>
      </c>
      <c r="K31" s="145">
        <v>0</v>
      </c>
      <c r="L31" s="145">
        <v>0</v>
      </c>
      <c r="M31" s="145">
        <v>0</v>
      </c>
      <c r="N31" s="142">
        <v>0</v>
      </c>
      <c r="O31" s="145">
        <v>0</v>
      </c>
      <c r="P31" s="145">
        <v>0</v>
      </c>
      <c r="Q31" s="145">
        <v>0</v>
      </c>
    </row>
    <row r="32" spans="1:17" x14ac:dyDescent="0.25">
      <c r="A32" s="14">
        <v>18</v>
      </c>
      <c r="B32" s="141" t="s">
        <v>138</v>
      </c>
      <c r="C32" s="141" t="s">
        <v>61</v>
      </c>
      <c r="D32" s="141" t="s">
        <v>254</v>
      </c>
      <c r="E32" s="141" t="s">
        <v>62</v>
      </c>
      <c r="F32" s="141" t="s">
        <v>255</v>
      </c>
      <c r="G32" s="141" t="s">
        <v>63</v>
      </c>
      <c r="H32" s="142">
        <v>15</v>
      </c>
      <c r="I32" s="142">
        <v>10</v>
      </c>
      <c r="J32" s="142">
        <v>10</v>
      </c>
      <c r="K32" s="145">
        <v>10924.4</v>
      </c>
      <c r="L32" s="145">
        <v>10924.4</v>
      </c>
      <c r="M32" s="145">
        <v>0</v>
      </c>
      <c r="N32" s="142">
        <v>0</v>
      </c>
      <c r="O32" s="145">
        <v>0</v>
      </c>
      <c r="P32" s="145">
        <v>0</v>
      </c>
      <c r="Q32" s="145">
        <v>0</v>
      </c>
    </row>
    <row r="33" spans="1:17" x14ac:dyDescent="0.25">
      <c r="A33" s="14">
        <v>19</v>
      </c>
      <c r="B33" s="141" t="s">
        <v>132</v>
      </c>
      <c r="C33" s="141" t="s">
        <v>61</v>
      </c>
      <c r="D33" s="141" t="s">
        <v>256</v>
      </c>
      <c r="E33" s="141" t="s">
        <v>62</v>
      </c>
      <c r="F33" s="141" t="s">
        <v>257</v>
      </c>
      <c r="G33" s="141" t="s">
        <v>63</v>
      </c>
      <c r="H33" s="142">
        <v>8</v>
      </c>
      <c r="I33" s="142">
        <v>20</v>
      </c>
      <c r="J33" s="142">
        <v>20</v>
      </c>
      <c r="K33" s="145">
        <v>28460.6</v>
      </c>
      <c r="L33" s="145">
        <v>28460.6</v>
      </c>
      <c r="M33" s="145">
        <v>0</v>
      </c>
      <c r="N33" s="142">
        <v>0</v>
      </c>
      <c r="O33" s="145">
        <v>0</v>
      </c>
      <c r="P33" s="145">
        <v>0</v>
      </c>
      <c r="Q33" s="145">
        <v>0</v>
      </c>
    </row>
    <row r="34" spans="1:17" ht="25.5" x14ac:dyDescent="0.25">
      <c r="A34" s="5">
        <v>1</v>
      </c>
      <c r="B34" s="117" t="s">
        <v>58</v>
      </c>
      <c r="C34" s="126" t="s">
        <v>36</v>
      </c>
      <c r="D34" s="126"/>
      <c r="E34" s="126" t="s">
        <v>67</v>
      </c>
      <c r="F34" s="146" t="s">
        <v>107</v>
      </c>
      <c r="G34" s="146" t="s">
        <v>80</v>
      </c>
      <c r="H34" s="127">
        <v>55</v>
      </c>
      <c r="I34" s="127">
        <v>22</v>
      </c>
      <c r="J34" s="127">
        <v>22</v>
      </c>
      <c r="K34" s="128">
        <v>62207.199999999997</v>
      </c>
      <c r="L34" s="128">
        <v>62207.199999999997</v>
      </c>
      <c r="M34" s="128">
        <v>0</v>
      </c>
      <c r="N34" s="129">
        <v>33</v>
      </c>
      <c r="O34" s="128">
        <v>55805.599999999999</v>
      </c>
      <c r="P34" s="128">
        <v>55805.599999999999</v>
      </c>
      <c r="Q34" s="128">
        <v>0</v>
      </c>
    </row>
    <row r="35" spans="1:17" ht="25.5" x14ac:dyDescent="0.25">
      <c r="A35" s="5">
        <v>2</v>
      </c>
      <c r="B35" s="126" t="s">
        <v>28</v>
      </c>
      <c r="C35" s="126" t="s">
        <v>36</v>
      </c>
      <c r="D35" s="126"/>
      <c r="E35" s="126" t="s">
        <v>69</v>
      </c>
      <c r="F35" s="146" t="s">
        <v>108</v>
      </c>
      <c r="G35" s="146" t="s">
        <v>80</v>
      </c>
      <c r="H35" s="127">
        <v>32</v>
      </c>
      <c r="I35" s="127">
        <v>4</v>
      </c>
      <c r="J35" s="127">
        <v>4</v>
      </c>
      <c r="K35" s="128">
        <v>7782</v>
      </c>
      <c r="L35" s="128">
        <v>7782</v>
      </c>
      <c r="M35" s="128">
        <v>0</v>
      </c>
      <c r="N35" s="129">
        <v>0</v>
      </c>
      <c r="O35" s="128">
        <v>0</v>
      </c>
      <c r="P35" s="128">
        <v>0</v>
      </c>
      <c r="Q35" s="128">
        <v>0</v>
      </c>
    </row>
    <row r="36" spans="1:17" ht="25.5" x14ac:dyDescent="0.25">
      <c r="A36" s="5">
        <v>3</v>
      </c>
      <c r="B36" s="117" t="s">
        <v>18</v>
      </c>
      <c r="C36" s="126" t="s">
        <v>61</v>
      </c>
      <c r="D36" s="126" t="s">
        <v>208</v>
      </c>
      <c r="E36" s="126" t="s">
        <v>69</v>
      </c>
      <c r="F36" s="146" t="s">
        <v>109</v>
      </c>
      <c r="G36" s="146" t="s">
        <v>80</v>
      </c>
      <c r="H36" s="127">
        <v>106</v>
      </c>
      <c r="I36" s="127">
        <v>48</v>
      </c>
      <c r="J36" s="127">
        <v>48</v>
      </c>
      <c r="K36" s="128">
        <v>43781.41</v>
      </c>
      <c r="L36" s="128">
        <v>43781.41</v>
      </c>
      <c r="M36" s="128">
        <v>0</v>
      </c>
      <c r="N36" s="129">
        <v>26</v>
      </c>
      <c r="O36" s="128">
        <v>22633.89</v>
      </c>
      <c r="P36" s="128">
        <v>22633.89</v>
      </c>
      <c r="Q36" s="128">
        <v>0</v>
      </c>
    </row>
    <row r="37" spans="1:17" ht="25.5" x14ac:dyDescent="0.25">
      <c r="A37" s="5">
        <v>4</v>
      </c>
      <c r="B37" s="126" t="s">
        <v>25</v>
      </c>
      <c r="C37" s="126" t="s">
        <v>36</v>
      </c>
      <c r="D37" s="126"/>
      <c r="E37" s="126" t="s">
        <v>70</v>
      </c>
      <c r="F37" s="146" t="s">
        <v>110</v>
      </c>
      <c r="G37" s="146" t="s">
        <v>80</v>
      </c>
      <c r="H37" s="127">
        <v>34</v>
      </c>
      <c r="I37" s="127">
        <v>9</v>
      </c>
      <c r="J37" s="127">
        <v>9</v>
      </c>
      <c r="K37" s="128">
        <v>7640.65</v>
      </c>
      <c r="L37" s="128">
        <v>7640.65</v>
      </c>
      <c r="M37" s="128">
        <v>0</v>
      </c>
      <c r="N37" s="129">
        <v>6</v>
      </c>
      <c r="O37" s="128">
        <v>3700.2</v>
      </c>
      <c r="P37" s="128">
        <v>3700.2</v>
      </c>
      <c r="Q37" s="128">
        <v>0</v>
      </c>
    </row>
    <row r="38" spans="1:17" ht="51" x14ac:dyDescent="0.25">
      <c r="A38" s="5">
        <v>5</v>
      </c>
      <c r="B38" s="126" t="s">
        <v>71</v>
      </c>
      <c r="C38" s="126" t="s">
        <v>36</v>
      </c>
      <c r="D38" s="126"/>
      <c r="E38" s="117" t="s">
        <v>111</v>
      </c>
      <c r="F38" s="146" t="s">
        <v>112</v>
      </c>
      <c r="G38" s="146" t="s">
        <v>80</v>
      </c>
      <c r="H38" s="127">
        <v>70</v>
      </c>
      <c r="I38" s="127">
        <v>47</v>
      </c>
      <c r="J38" s="127">
        <v>47</v>
      </c>
      <c r="K38" s="128">
        <v>34730.65</v>
      </c>
      <c r="L38" s="128">
        <v>34730.65</v>
      </c>
      <c r="M38" s="128">
        <v>0</v>
      </c>
      <c r="N38" s="129">
        <v>26</v>
      </c>
      <c r="O38" s="128">
        <v>27165.55</v>
      </c>
      <c r="P38" s="128">
        <v>27165.55</v>
      </c>
      <c r="Q38" s="128">
        <v>0</v>
      </c>
    </row>
    <row r="39" spans="1:17" ht="25.5" x14ac:dyDescent="0.25">
      <c r="A39" s="5">
        <v>6</v>
      </c>
      <c r="B39" s="126" t="s">
        <v>30</v>
      </c>
      <c r="C39" s="126" t="s">
        <v>36</v>
      </c>
      <c r="D39" s="126"/>
      <c r="E39" s="126" t="s">
        <v>68</v>
      </c>
      <c r="F39" s="146" t="s">
        <v>113</v>
      </c>
      <c r="G39" s="146" t="s">
        <v>80</v>
      </c>
      <c r="H39" s="127">
        <v>37</v>
      </c>
      <c r="I39" s="127">
        <v>0</v>
      </c>
      <c r="J39" s="127">
        <v>0</v>
      </c>
      <c r="K39" s="128">
        <v>0</v>
      </c>
      <c r="L39" s="128">
        <v>0</v>
      </c>
      <c r="M39" s="128">
        <v>0</v>
      </c>
      <c r="N39" s="129">
        <v>0</v>
      </c>
      <c r="O39" s="128">
        <v>0</v>
      </c>
      <c r="P39" s="128">
        <v>0</v>
      </c>
      <c r="Q39" s="128">
        <v>0</v>
      </c>
    </row>
    <row r="40" spans="1:17" ht="25.5" x14ac:dyDescent="0.25">
      <c r="A40" s="5">
        <v>7</v>
      </c>
      <c r="B40" s="126" t="s">
        <v>26</v>
      </c>
      <c r="C40" s="126" t="s">
        <v>36</v>
      </c>
      <c r="D40" s="126"/>
      <c r="E40" s="126" t="s">
        <v>68</v>
      </c>
      <c r="F40" s="146" t="s">
        <v>114</v>
      </c>
      <c r="G40" s="146" t="s">
        <v>80</v>
      </c>
      <c r="H40" s="127">
        <v>56</v>
      </c>
      <c r="I40" s="127">
        <v>28</v>
      </c>
      <c r="J40" s="127">
        <v>28</v>
      </c>
      <c r="K40" s="128">
        <v>37640.800000000003</v>
      </c>
      <c r="L40" s="128">
        <v>37640.800000000003</v>
      </c>
      <c r="M40" s="128">
        <v>0</v>
      </c>
      <c r="N40" s="129">
        <v>11</v>
      </c>
      <c r="O40" s="128">
        <v>21314.799999999999</v>
      </c>
      <c r="P40" s="128">
        <v>21314.799999999999</v>
      </c>
      <c r="Q40" s="128">
        <v>0</v>
      </c>
    </row>
    <row r="41" spans="1:17" ht="25.5" x14ac:dyDescent="0.25">
      <c r="A41" s="5">
        <v>8</v>
      </c>
      <c r="B41" s="117" t="s">
        <v>145</v>
      </c>
      <c r="C41" s="126" t="s">
        <v>61</v>
      </c>
      <c r="D41" s="126" t="s">
        <v>209</v>
      </c>
      <c r="E41" s="126" t="s">
        <v>62</v>
      </c>
      <c r="F41" s="146" t="s">
        <v>146</v>
      </c>
      <c r="G41" s="146" t="s">
        <v>80</v>
      </c>
      <c r="H41" s="127">
        <v>5</v>
      </c>
      <c r="I41" s="127">
        <v>3</v>
      </c>
      <c r="J41" s="127">
        <v>3</v>
      </c>
      <c r="K41" s="128">
        <v>5286</v>
      </c>
      <c r="L41" s="128">
        <v>5286</v>
      </c>
      <c r="M41" s="128">
        <v>0</v>
      </c>
      <c r="N41" s="129">
        <v>0</v>
      </c>
      <c r="O41" s="128">
        <v>0</v>
      </c>
      <c r="P41" s="128">
        <v>0</v>
      </c>
      <c r="Q41" s="128">
        <v>0</v>
      </c>
    </row>
    <row r="42" spans="1:17" ht="25.5" x14ac:dyDescent="0.25">
      <c r="A42" s="138">
        <v>1</v>
      </c>
      <c r="B42" s="80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13</v>
      </c>
      <c r="O42" s="82">
        <f>P42+Q42</f>
        <v>35645.360000000001</v>
      </c>
      <c r="P42" s="82">
        <v>35645.360000000001</v>
      </c>
      <c r="Q42" s="82">
        <v>0</v>
      </c>
    </row>
    <row r="43" spans="1:17" ht="25.5" x14ac:dyDescent="0.25">
      <c r="A43" s="138">
        <f>A42+1</f>
        <v>2</v>
      </c>
      <c r="B43" s="80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1">L43+M43</f>
        <v>0</v>
      </c>
      <c r="L43" s="82">
        <v>0</v>
      </c>
      <c r="M43" s="82">
        <v>0</v>
      </c>
      <c r="N43" s="81">
        <v>110</v>
      </c>
      <c r="O43" s="82">
        <f t="shared" ref="O43:O78" si="2">P43+Q43</f>
        <v>186262.52000000002</v>
      </c>
      <c r="P43" s="82">
        <f>175344.14+10918.38</f>
        <v>186262.52000000002</v>
      </c>
      <c r="Q43" s="82">
        <f>22924.26-22924.26</f>
        <v>0</v>
      </c>
    </row>
    <row r="44" spans="1:17" ht="25.5" x14ac:dyDescent="0.25">
      <c r="A44" s="138">
        <f t="shared" ref="A44:A78" si="3">A43+1</f>
        <v>3</v>
      </c>
      <c r="B44" s="80" t="s">
        <v>18</v>
      </c>
      <c r="C44" s="80" t="s">
        <v>61</v>
      </c>
      <c r="D44" s="80" t="s">
        <v>151</v>
      </c>
      <c r="E44" s="80" t="s">
        <v>88</v>
      </c>
      <c r="F44" s="80" t="s">
        <v>152</v>
      </c>
      <c r="G44" s="81" t="s">
        <v>48</v>
      </c>
      <c r="H44" s="81">
        <v>53</v>
      </c>
      <c r="I44" s="81">
        <v>22</v>
      </c>
      <c r="J44" s="81">
        <v>33</v>
      </c>
      <c r="K44" s="82">
        <f t="shared" si="1"/>
        <v>58559.770000000004</v>
      </c>
      <c r="L44" s="82">
        <v>41590.83</v>
      </c>
      <c r="M44" s="82">
        <v>16968.939999999999</v>
      </c>
      <c r="N44" s="81">
        <v>0</v>
      </c>
      <c r="O44" s="82">
        <f t="shared" si="2"/>
        <v>0</v>
      </c>
      <c r="P44" s="82">
        <v>0</v>
      </c>
      <c r="Q44" s="82">
        <v>0</v>
      </c>
    </row>
    <row r="45" spans="1:17" ht="25.5" x14ac:dyDescent="0.25">
      <c r="A45" s="138">
        <f t="shared" si="3"/>
        <v>4</v>
      </c>
      <c r="B45" s="80" t="s">
        <v>71</v>
      </c>
      <c r="C45" s="80" t="s">
        <v>36</v>
      </c>
      <c r="D45" s="80" t="s">
        <v>37</v>
      </c>
      <c r="E45" s="80" t="s">
        <v>72</v>
      </c>
      <c r="F45" s="80" t="s">
        <v>178</v>
      </c>
      <c r="G45" s="81" t="s">
        <v>48</v>
      </c>
      <c r="H45" s="81">
        <v>38</v>
      </c>
      <c r="I45" s="81">
        <v>22</v>
      </c>
      <c r="J45" s="81">
        <v>27</v>
      </c>
      <c r="K45" s="82">
        <f t="shared" si="1"/>
        <v>24634.15</v>
      </c>
      <c r="L45" s="82">
        <v>24634.15</v>
      </c>
      <c r="M45" s="82">
        <v>0</v>
      </c>
      <c r="N45" s="81">
        <v>24</v>
      </c>
      <c r="O45" s="82">
        <f t="shared" si="2"/>
        <v>43500.53</v>
      </c>
      <c r="P45" s="82">
        <v>43500.53</v>
      </c>
      <c r="Q45" s="82">
        <v>0</v>
      </c>
    </row>
    <row r="46" spans="1:17" ht="38.25" x14ac:dyDescent="0.25">
      <c r="A46" s="138">
        <f t="shared" si="3"/>
        <v>5</v>
      </c>
      <c r="B46" s="80" t="s">
        <v>89</v>
      </c>
      <c r="C46" s="80" t="s">
        <v>36</v>
      </c>
      <c r="D46" s="80" t="s">
        <v>37</v>
      </c>
      <c r="E46" s="80" t="s">
        <v>90</v>
      </c>
      <c r="F46" s="80" t="s">
        <v>129</v>
      </c>
      <c r="G46" s="81" t="s">
        <v>48</v>
      </c>
      <c r="H46" s="81">
        <v>2</v>
      </c>
      <c r="I46" s="81">
        <v>1</v>
      </c>
      <c r="J46" s="81">
        <v>1</v>
      </c>
      <c r="K46" s="82">
        <f t="shared" si="1"/>
        <v>0</v>
      </c>
      <c r="L46" s="82">
        <v>0</v>
      </c>
      <c r="M46" s="82">
        <v>0</v>
      </c>
      <c r="N46" s="81">
        <v>0</v>
      </c>
      <c r="O46" s="82">
        <f t="shared" si="2"/>
        <v>0</v>
      </c>
      <c r="P46" s="82">
        <v>0</v>
      </c>
      <c r="Q46" s="82">
        <v>0</v>
      </c>
    </row>
    <row r="47" spans="1:17" ht="25.5" x14ac:dyDescent="0.25">
      <c r="A47" s="138">
        <f t="shared" si="3"/>
        <v>6</v>
      </c>
      <c r="B47" s="80" t="s">
        <v>19</v>
      </c>
      <c r="C47" s="80" t="s">
        <v>36</v>
      </c>
      <c r="D47" s="80" t="s">
        <v>37</v>
      </c>
      <c r="E47" s="80" t="s">
        <v>40</v>
      </c>
      <c r="F47" s="80" t="s">
        <v>130</v>
      </c>
      <c r="G47" s="81" t="s">
        <v>48</v>
      </c>
      <c r="H47" s="81">
        <v>26</v>
      </c>
      <c r="I47" s="81">
        <v>19</v>
      </c>
      <c r="J47" s="81">
        <v>25</v>
      </c>
      <c r="K47" s="82">
        <f t="shared" si="1"/>
        <v>21991.279999999999</v>
      </c>
      <c r="L47" s="82">
        <v>21991.279999999999</v>
      </c>
      <c r="M47" s="82">
        <v>0</v>
      </c>
      <c r="N47" s="81">
        <v>13</v>
      </c>
      <c r="O47" s="82">
        <f t="shared" si="2"/>
        <v>45552.480000000003</v>
      </c>
      <c r="P47" s="82">
        <v>45552.480000000003</v>
      </c>
      <c r="Q47" s="82">
        <v>0</v>
      </c>
    </row>
    <row r="48" spans="1:17" ht="25.5" x14ac:dyDescent="0.25">
      <c r="A48" s="138">
        <f t="shared" si="3"/>
        <v>7</v>
      </c>
      <c r="B48" s="80" t="s">
        <v>20</v>
      </c>
      <c r="C48" s="80" t="s">
        <v>36</v>
      </c>
      <c r="D48" s="80" t="s">
        <v>37</v>
      </c>
      <c r="E48" s="80" t="s">
        <v>41</v>
      </c>
      <c r="F48" s="80" t="s">
        <v>91</v>
      </c>
      <c r="G48" s="81" t="s">
        <v>48</v>
      </c>
      <c r="H48" s="81">
        <v>48</v>
      </c>
      <c r="I48" s="81">
        <v>30</v>
      </c>
      <c r="J48" s="81">
        <v>34</v>
      </c>
      <c r="K48" s="82">
        <f t="shared" si="1"/>
        <v>83050.92</v>
      </c>
      <c r="L48" s="82">
        <v>83050.92</v>
      </c>
      <c r="M48" s="82">
        <v>0</v>
      </c>
      <c r="N48" s="81">
        <v>22</v>
      </c>
      <c r="O48" s="82">
        <f t="shared" si="2"/>
        <v>60109.69</v>
      </c>
      <c r="P48" s="82">
        <v>60109.69</v>
      </c>
      <c r="Q48" s="82">
        <v>0</v>
      </c>
    </row>
    <row r="49" spans="1:17" ht="25.5" x14ac:dyDescent="0.25">
      <c r="A49" s="138">
        <f t="shared" si="3"/>
        <v>8</v>
      </c>
      <c r="B49" s="80" t="s">
        <v>21</v>
      </c>
      <c r="C49" s="80" t="s">
        <v>35</v>
      </c>
      <c r="D49" s="80" t="s">
        <v>38</v>
      </c>
      <c r="E49" s="80" t="s">
        <v>42</v>
      </c>
      <c r="F49" s="80" t="s">
        <v>53</v>
      </c>
      <c r="G49" s="81" t="s">
        <v>48</v>
      </c>
      <c r="H49" s="81">
        <v>53</v>
      </c>
      <c r="I49" s="81">
        <v>19</v>
      </c>
      <c r="J49" s="81">
        <v>24</v>
      </c>
      <c r="K49" s="82">
        <f t="shared" si="1"/>
        <v>45862.559999999998</v>
      </c>
      <c r="L49" s="82">
        <v>45862.559999999998</v>
      </c>
      <c r="M49" s="82">
        <v>0</v>
      </c>
      <c r="N49" s="81">
        <v>16</v>
      </c>
      <c r="O49" s="82">
        <f t="shared" si="2"/>
        <v>68115.009999999995</v>
      </c>
      <c r="P49" s="82">
        <f>64514.61+3600.4</f>
        <v>68115.009999999995</v>
      </c>
      <c r="Q49" s="82">
        <v>0</v>
      </c>
    </row>
    <row r="50" spans="1:17" ht="25.5" x14ac:dyDescent="0.25">
      <c r="A50" s="138">
        <f t="shared" si="3"/>
        <v>9</v>
      </c>
      <c r="B50" s="80" t="s">
        <v>49</v>
      </c>
      <c r="C50" s="80" t="s">
        <v>36</v>
      </c>
      <c r="D50" s="80" t="s">
        <v>37</v>
      </c>
      <c r="E50" s="80" t="s">
        <v>50</v>
      </c>
      <c r="F50" s="80" t="s">
        <v>92</v>
      </c>
      <c r="G50" s="81" t="s">
        <v>48</v>
      </c>
      <c r="H50" s="81">
        <v>78</v>
      </c>
      <c r="I50" s="81">
        <v>46</v>
      </c>
      <c r="J50" s="81">
        <v>64</v>
      </c>
      <c r="K50" s="82">
        <f t="shared" si="1"/>
        <v>73733.570000000007</v>
      </c>
      <c r="L50" s="82">
        <v>73733.570000000007</v>
      </c>
      <c r="M50" s="82">
        <v>0</v>
      </c>
      <c r="N50" s="81">
        <v>22</v>
      </c>
      <c r="O50" s="82">
        <f t="shared" si="2"/>
        <v>29192.86</v>
      </c>
      <c r="P50" s="82">
        <v>29192.86</v>
      </c>
      <c r="Q50" s="82">
        <v>0</v>
      </c>
    </row>
    <row r="51" spans="1:17" ht="25.5" x14ac:dyDescent="0.25">
      <c r="A51" s="138">
        <f t="shared" si="3"/>
        <v>10</v>
      </c>
      <c r="B51" s="80" t="s">
        <v>22</v>
      </c>
      <c r="C51" s="80" t="s">
        <v>61</v>
      </c>
      <c r="D51" s="80" t="s">
        <v>74</v>
      </c>
      <c r="E51" s="80" t="s">
        <v>85</v>
      </c>
      <c r="F51" s="80" t="s">
        <v>93</v>
      </c>
      <c r="G51" s="81" t="s">
        <v>48</v>
      </c>
      <c r="H51" s="81">
        <v>66</v>
      </c>
      <c r="I51" s="81">
        <v>46</v>
      </c>
      <c r="J51" s="81">
        <v>61</v>
      </c>
      <c r="K51" s="82">
        <f t="shared" si="1"/>
        <v>118468.92</v>
      </c>
      <c r="L51" s="82">
        <v>118468.92</v>
      </c>
      <c r="M51" s="82">
        <v>0</v>
      </c>
      <c r="N51" s="81">
        <v>49</v>
      </c>
      <c r="O51" s="82">
        <f t="shared" si="2"/>
        <v>420115.15</v>
      </c>
      <c r="P51" s="82">
        <v>420115.15</v>
      </c>
      <c r="Q51" s="82">
        <v>0</v>
      </c>
    </row>
    <row r="52" spans="1:17" ht="25.5" x14ac:dyDescent="0.25">
      <c r="A52" s="138">
        <f t="shared" si="3"/>
        <v>11</v>
      </c>
      <c r="B52" s="80" t="s">
        <v>54</v>
      </c>
      <c r="C52" s="80" t="s">
        <v>36</v>
      </c>
      <c r="D52" s="80" t="s">
        <v>37</v>
      </c>
      <c r="E52" s="80" t="s">
        <v>55</v>
      </c>
      <c r="F52" s="80" t="s">
        <v>94</v>
      </c>
      <c r="G52" s="81" t="s">
        <v>48</v>
      </c>
      <c r="H52" s="81">
        <v>122</v>
      </c>
      <c r="I52" s="81">
        <v>103</v>
      </c>
      <c r="J52" s="81">
        <v>127</v>
      </c>
      <c r="K52" s="82">
        <f t="shared" si="1"/>
        <v>130159.29</v>
      </c>
      <c r="L52" s="82">
        <v>130159.29</v>
      </c>
      <c r="M52" s="82">
        <v>0</v>
      </c>
      <c r="N52" s="81">
        <v>69</v>
      </c>
      <c r="O52" s="82">
        <f t="shared" si="2"/>
        <v>132138.66999999998</v>
      </c>
      <c r="P52" s="82">
        <f>131227.37+911.3</f>
        <v>132138.66999999998</v>
      </c>
      <c r="Q52" s="82">
        <v>0</v>
      </c>
    </row>
    <row r="53" spans="1:17" ht="25.5" x14ac:dyDescent="0.25">
      <c r="A53" s="138">
        <f t="shared" si="3"/>
        <v>12</v>
      </c>
      <c r="B53" s="80" t="s">
        <v>23</v>
      </c>
      <c r="C53" s="80" t="s">
        <v>36</v>
      </c>
      <c r="D53" s="80" t="s">
        <v>37</v>
      </c>
      <c r="E53" s="80" t="s">
        <v>85</v>
      </c>
      <c r="F53" s="80" t="s">
        <v>95</v>
      </c>
      <c r="G53" s="81" t="s">
        <v>48</v>
      </c>
      <c r="H53" s="81">
        <v>74</v>
      </c>
      <c r="I53" s="81">
        <v>26</v>
      </c>
      <c r="J53" s="81">
        <v>29</v>
      </c>
      <c r="K53" s="82">
        <f t="shared" si="1"/>
        <v>23683.88</v>
      </c>
      <c r="L53" s="82">
        <v>23683.88</v>
      </c>
      <c r="M53" s="82">
        <v>0</v>
      </c>
      <c r="N53" s="81">
        <v>93</v>
      </c>
      <c r="O53" s="82">
        <f t="shared" si="2"/>
        <v>243083.46</v>
      </c>
      <c r="P53" s="82">
        <v>243083.46</v>
      </c>
      <c r="Q53" s="82">
        <v>0</v>
      </c>
    </row>
    <row r="54" spans="1:17" ht="25.5" x14ac:dyDescent="0.25">
      <c r="A54" s="138">
        <f t="shared" si="3"/>
        <v>13</v>
      </c>
      <c r="B54" s="80" t="s">
        <v>56</v>
      </c>
      <c r="C54" s="80" t="s">
        <v>36</v>
      </c>
      <c r="D54" s="80" t="s">
        <v>37</v>
      </c>
      <c r="E54" s="80" t="s">
        <v>57</v>
      </c>
      <c r="F54" s="80" t="s">
        <v>75</v>
      </c>
      <c r="G54" s="81" t="s">
        <v>48</v>
      </c>
      <c r="H54" s="81">
        <v>15</v>
      </c>
      <c r="I54" s="81">
        <v>0</v>
      </c>
      <c r="J54" s="81">
        <v>0</v>
      </c>
      <c r="K54" s="82">
        <f t="shared" si="1"/>
        <v>0</v>
      </c>
      <c r="L54" s="82">
        <v>0</v>
      </c>
      <c r="M54" s="82">
        <v>0</v>
      </c>
      <c r="N54" s="81">
        <v>0</v>
      </c>
      <c r="O54" s="82">
        <f t="shared" si="2"/>
        <v>0</v>
      </c>
      <c r="P54" s="82">
        <v>0</v>
      </c>
      <c r="Q54" s="82">
        <v>0</v>
      </c>
    </row>
    <row r="55" spans="1:17" ht="25.5" x14ac:dyDescent="0.25">
      <c r="A55" s="138">
        <f t="shared" si="3"/>
        <v>14</v>
      </c>
      <c r="B55" s="80" t="s">
        <v>145</v>
      </c>
      <c r="C55" s="80" t="s">
        <v>61</v>
      </c>
      <c r="D55" s="80" t="s">
        <v>179</v>
      </c>
      <c r="E55" s="80" t="s">
        <v>133</v>
      </c>
      <c r="F55" s="80" t="s">
        <v>180</v>
      </c>
      <c r="G55" s="81" t="s">
        <v>48</v>
      </c>
      <c r="H55" s="81">
        <v>12</v>
      </c>
      <c r="I55" s="81">
        <v>5</v>
      </c>
      <c r="J55" s="81">
        <v>5</v>
      </c>
      <c r="K55" s="82">
        <f t="shared" si="1"/>
        <v>2138.1</v>
      </c>
      <c r="L55" s="82">
        <v>2138.1</v>
      </c>
      <c r="M55" s="82">
        <v>0</v>
      </c>
      <c r="N55" s="81">
        <v>0</v>
      </c>
      <c r="O55" s="82">
        <f t="shared" si="2"/>
        <v>0</v>
      </c>
      <c r="P55" s="82">
        <v>0</v>
      </c>
      <c r="Q55" s="82">
        <v>0</v>
      </c>
    </row>
    <row r="56" spans="1:17" ht="25.5" x14ac:dyDescent="0.25">
      <c r="A56" s="138">
        <f t="shared" si="3"/>
        <v>15</v>
      </c>
      <c r="B56" s="80" t="s">
        <v>24</v>
      </c>
      <c r="C56" s="80" t="s">
        <v>36</v>
      </c>
      <c r="D56" s="80" t="s">
        <v>37</v>
      </c>
      <c r="E56" s="80" t="s">
        <v>43</v>
      </c>
      <c r="F56" s="80" t="s">
        <v>76</v>
      </c>
      <c r="G56" s="81" t="s">
        <v>48</v>
      </c>
      <c r="H56" s="81">
        <v>10</v>
      </c>
      <c r="I56" s="81">
        <v>0</v>
      </c>
      <c r="J56" s="81">
        <v>0</v>
      </c>
      <c r="K56" s="82">
        <f t="shared" si="1"/>
        <v>0</v>
      </c>
      <c r="L56" s="82">
        <v>0</v>
      </c>
      <c r="M56" s="82">
        <v>0</v>
      </c>
      <c r="N56" s="81">
        <v>8</v>
      </c>
      <c r="O56" s="82">
        <f t="shared" si="2"/>
        <v>9741.7199999999993</v>
      </c>
      <c r="P56" s="82">
        <v>9741.7199999999993</v>
      </c>
      <c r="Q56" s="82">
        <v>0</v>
      </c>
    </row>
    <row r="57" spans="1:17" ht="25.5" x14ac:dyDescent="0.25">
      <c r="A57" s="138">
        <f t="shared" si="3"/>
        <v>16</v>
      </c>
      <c r="B57" s="80" t="s">
        <v>51</v>
      </c>
      <c r="C57" s="80" t="s">
        <v>36</v>
      </c>
      <c r="D57" s="80" t="s">
        <v>37</v>
      </c>
      <c r="E57" s="80" t="s">
        <v>52</v>
      </c>
      <c r="F57" s="80" t="s">
        <v>87</v>
      </c>
      <c r="G57" s="81" t="s">
        <v>48</v>
      </c>
      <c r="H57" s="81">
        <v>56</v>
      </c>
      <c r="I57" s="81">
        <v>48</v>
      </c>
      <c r="J57" s="81">
        <v>65</v>
      </c>
      <c r="K57" s="82">
        <f t="shared" si="1"/>
        <v>80370.490000000005</v>
      </c>
      <c r="L57" s="82">
        <v>80370.490000000005</v>
      </c>
      <c r="M57" s="82">
        <v>0</v>
      </c>
      <c r="N57" s="81">
        <v>25</v>
      </c>
      <c r="O57" s="82">
        <f t="shared" si="2"/>
        <v>63031.47</v>
      </c>
      <c r="P57" s="82">
        <v>63031.47</v>
      </c>
      <c r="Q57" s="82">
        <v>0</v>
      </c>
    </row>
    <row r="58" spans="1:17" ht="25.5" x14ac:dyDescent="0.25">
      <c r="A58" s="138">
        <f t="shared" si="3"/>
        <v>17</v>
      </c>
      <c r="B58" s="80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17</v>
      </c>
      <c r="I58" s="81">
        <v>12</v>
      </c>
      <c r="J58" s="81">
        <v>15</v>
      </c>
      <c r="K58" s="82">
        <f t="shared" si="1"/>
        <v>0</v>
      </c>
      <c r="L58" s="82">
        <v>0</v>
      </c>
      <c r="M58" s="82">
        <v>0</v>
      </c>
      <c r="N58" s="81">
        <v>0</v>
      </c>
      <c r="O58" s="82">
        <f t="shared" si="2"/>
        <v>0</v>
      </c>
      <c r="P58" s="82">
        <v>0</v>
      </c>
      <c r="Q58" s="82">
        <v>0</v>
      </c>
    </row>
    <row r="59" spans="1:17" ht="25.5" x14ac:dyDescent="0.25">
      <c r="A59" s="138">
        <f t="shared" si="3"/>
        <v>18</v>
      </c>
      <c r="B59" s="80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74</v>
      </c>
      <c r="I59" s="81">
        <v>18</v>
      </c>
      <c r="J59" s="81">
        <v>24</v>
      </c>
      <c r="K59" s="82">
        <f t="shared" si="1"/>
        <v>21112.23</v>
      </c>
      <c r="L59" s="82">
        <v>21112.23</v>
      </c>
      <c r="M59" s="82">
        <v>0</v>
      </c>
      <c r="N59" s="81">
        <v>16</v>
      </c>
      <c r="O59" s="82">
        <f t="shared" si="2"/>
        <v>21789.3</v>
      </c>
      <c r="P59" s="82">
        <v>21789.3</v>
      </c>
      <c r="Q59" s="82">
        <v>0</v>
      </c>
    </row>
    <row r="60" spans="1:17" ht="25.5" x14ac:dyDescent="0.25">
      <c r="A60" s="138">
        <f t="shared" si="3"/>
        <v>19</v>
      </c>
      <c r="B60" s="80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34</v>
      </c>
      <c r="I60" s="81">
        <v>26</v>
      </c>
      <c r="J60" s="81">
        <v>37</v>
      </c>
      <c r="K60" s="82">
        <f t="shared" si="1"/>
        <v>26106.86</v>
      </c>
      <c r="L60" s="82">
        <v>26106.86</v>
      </c>
      <c r="M60" s="82">
        <v>0</v>
      </c>
      <c r="N60" s="81">
        <v>12</v>
      </c>
      <c r="O60" s="82">
        <f t="shared" si="2"/>
        <v>28761.43</v>
      </c>
      <c r="P60" s="82">
        <f>28543.93+217.5</f>
        <v>28761.43</v>
      </c>
      <c r="Q60" s="82">
        <v>0</v>
      </c>
    </row>
    <row r="61" spans="1:17" ht="25.5" x14ac:dyDescent="0.25">
      <c r="A61" s="138">
        <f t="shared" si="3"/>
        <v>20</v>
      </c>
      <c r="B61" s="80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168</v>
      </c>
      <c r="I61" s="81">
        <v>146</v>
      </c>
      <c r="J61" s="81">
        <v>165</v>
      </c>
      <c r="K61" s="82">
        <f t="shared" si="1"/>
        <v>131115.53</v>
      </c>
      <c r="L61" s="82">
        <v>131115.53</v>
      </c>
      <c r="M61" s="82">
        <v>0</v>
      </c>
      <c r="N61" s="81">
        <v>21</v>
      </c>
      <c r="O61" s="82">
        <f t="shared" si="2"/>
        <v>68165.710000000006</v>
      </c>
      <c r="P61" s="82">
        <v>68165.710000000006</v>
      </c>
      <c r="Q61" s="82">
        <v>0</v>
      </c>
    </row>
    <row r="62" spans="1:17" ht="25.5" x14ac:dyDescent="0.25">
      <c r="A62" s="138">
        <f t="shared" si="3"/>
        <v>21</v>
      </c>
      <c r="B62" s="80" t="s">
        <v>77</v>
      </c>
      <c r="C62" s="80" t="s">
        <v>36</v>
      </c>
      <c r="D62" s="80" t="s">
        <v>37</v>
      </c>
      <c r="E62" s="80" t="s">
        <v>43</v>
      </c>
      <c r="F62" s="80" t="s">
        <v>157</v>
      </c>
      <c r="G62" s="81" t="s">
        <v>48</v>
      </c>
      <c r="H62" s="81">
        <v>50</v>
      </c>
      <c r="I62" s="81">
        <v>16</v>
      </c>
      <c r="J62" s="81">
        <v>22</v>
      </c>
      <c r="K62" s="82">
        <f t="shared" si="1"/>
        <v>37396.93</v>
      </c>
      <c r="L62" s="82">
        <v>37396.93</v>
      </c>
      <c r="M62" s="82">
        <v>0</v>
      </c>
      <c r="N62" s="81">
        <v>42</v>
      </c>
      <c r="O62" s="82">
        <f t="shared" si="2"/>
        <v>65006.06</v>
      </c>
      <c r="P62" s="82">
        <f>66269.14-1263.08</f>
        <v>65006.06</v>
      </c>
      <c r="Q62" s="82">
        <v>0</v>
      </c>
    </row>
    <row r="63" spans="1:17" ht="25.5" x14ac:dyDescent="0.25">
      <c r="A63" s="138">
        <f t="shared" si="3"/>
        <v>22</v>
      </c>
      <c r="B63" s="80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66</v>
      </c>
      <c r="I63" s="81">
        <v>8</v>
      </c>
      <c r="J63" s="81">
        <v>8</v>
      </c>
      <c r="K63" s="82">
        <f t="shared" si="1"/>
        <v>8881.3700000000008</v>
      </c>
      <c r="L63" s="82">
        <v>8881.3700000000008</v>
      </c>
      <c r="M63" s="82">
        <v>0</v>
      </c>
      <c r="N63" s="81">
        <v>23</v>
      </c>
      <c r="O63" s="82">
        <f t="shared" si="2"/>
        <v>56364.57</v>
      </c>
      <c r="P63" s="82">
        <v>56364.57</v>
      </c>
      <c r="Q63" s="82">
        <v>0</v>
      </c>
    </row>
    <row r="64" spans="1:17" ht="25.5" x14ac:dyDescent="0.25">
      <c r="A64" s="138">
        <f t="shared" si="3"/>
        <v>23</v>
      </c>
      <c r="B64" s="80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34</v>
      </c>
      <c r="I64" s="81">
        <v>17</v>
      </c>
      <c r="J64" s="81">
        <v>25</v>
      </c>
      <c r="K64" s="82">
        <f t="shared" si="1"/>
        <v>28977</v>
      </c>
      <c r="L64" s="82">
        <f>23240.16+5736.84</f>
        <v>28977</v>
      </c>
      <c r="M64" s="82">
        <v>0</v>
      </c>
      <c r="N64" s="81">
        <v>11</v>
      </c>
      <c r="O64" s="82">
        <f t="shared" si="2"/>
        <v>34973.42</v>
      </c>
      <c r="P64" s="82">
        <f>30973.42+4000</f>
        <v>34973.42</v>
      </c>
      <c r="Q64" s="82">
        <v>0</v>
      </c>
    </row>
    <row r="65" spans="1:17" ht="25.5" x14ac:dyDescent="0.25">
      <c r="A65" s="138">
        <f t="shared" si="3"/>
        <v>24</v>
      </c>
      <c r="B65" s="80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9</v>
      </c>
      <c r="J65" s="81">
        <v>9</v>
      </c>
      <c r="K65" s="82">
        <f t="shared" si="1"/>
        <v>4370.79</v>
      </c>
      <c r="L65" s="82">
        <v>4370.79</v>
      </c>
      <c r="M65" s="82">
        <v>0</v>
      </c>
      <c r="N65" s="81">
        <v>0</v>
      </c>
      <c r="O65" s="82">
        <f t="shared" si="2"/>
        <v>0</v>
      </c>
      <c r="P65" s="82">
        <v>0</v>
      </c>
      <c r="Q65" s="82">
        <v>0</v>
      </c>
    </row>
    <row r="66" spans="1:17" ht="25.5" x14ac:dyDescent="0.25">
      <c r="A66" s="138">
        <f t="shared" si="3"/>
        <v>25</v>
      </c>
      <c r="B66" s="80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54</v>
      </c>
      <c r="I66" s="81">
        <v>36</v>
      </c>
      <c r="J66" s="81">
        <v>46</v>
      </c>
      <c r="K66" s="82">
        <f t="shared" si="1"/>
        <v>22904.220000000005</v>
      </c>
      <c r="L66" s="82">
        <f>40250.66-17346.44</f>
        <v>22904.220000000005</v>
      </c>
      <c r="M66" s="82">
        <v>0</v>
      </c>
      <c r="N66" s="81">
        <v>0</v>
      </c>
      <c r="O66" s="82">
        <f t="shared" si="2"/>
        <v>0</v>
      </c>
      <c r="P66" s="82">
        <v>0</v>
      </c>
      <c r="Q66" s="82">
        <v>0</v>
      </c>
    </row>
    <row r="67" spans="1:17" ht="25.5" x14ac:dyDescent="0.25">
      <c r="A67" s="138">
        <f t="shared" si="3"/>
        <v>26</v>
      </c>
      <c r="B67" s="80" t="s">
        <v>132</v>
      </c>
      <c r="C67" s="80" t="s">
        <v>36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54</v>
      </c>
      <c r="I67" s="81">
        <v>36</v>
      </c>
      <c r="J67" s="81">
        <v>46</v>
      </c>
      <c r="K67" s="82">
        <f t="shared" si="1"/>
        <v>17346.439999999999</v>
      </c>
      <c r="L67" s="82">
        <f>40250.74-22904.3</f>
        <v>17346.439999999999</v>
      </c>
      <c r="M67" s="82">
        <v>0</v>
      </c>
      <c r="N67" s="81">
        <v>0</v>
      </c>
      <c r="O67" s="82">
        <f t="shared" si="2"/>
        <v>0</v>
      </c>
      <c r="P67" s="82">
        <v>0</v>
      </c>
      <c r="Q67" s="82">
        <v>0</v>
      </c>
    </row>
    <row r="68" spans="1:17" ht="25.5" x14ac:dyDescent="0.25">
      <c r="A68" s="138">
        <f t="shared" si="3"/>
        <v>27</v>
      </c>
      <c r="B68" s="80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111</v>
      </c>
      <c r="I68" s="81">
        <v>57</v>
      </c>
      <c r="J68" s="81">
        <v>77</v>
      </c>
      <c r="K68" s="82">
        <f t="shared" si="1"/>
        <v>99862.03</v>
      </c>
      <c r="L68" s="82">
        <v>99862.03</v>
      </c>
      <c r="M68" s="82">
        <v>0</v>
      </c>
      <c r="N68" s="81">
        <v>50</v>
      </c>
      <c r="O68" s="82">
        <f t="shared" si="2"/>
        <v>101941.39</v>
      </c>
      <c r="P68" s="82">
        <v>101941.39</v>
      </c>
      <c r="Q68" s="82">
        <v>0</v>
      </c>
    </row>
    <row r="69" spans="1:17" ht="25.5" x14ac:dyDescent="0.25">
      <c r="A69" s="138">
        <f t="shared" si="3"/>
        <v>28</v>
      </c>
      <c r="B69" s="80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1"/>
        <v>0</v>
      </c>
      <c r="L69" s="82">
        <v>0</v>
      </c>
      <c r="M69" s="82">
        <v>0</v>
      </c>
      <c r="N69" s="81">
        <v>0</v>
      </c>
      <c r="O69" s="82">
        <f t="shared" si="2"/>
        <v>0</v>
      </c>
      <c r="P69" s="82">
        <v>0</v>
      </c>
      <c r="Q69" s="82">
        <v>0</v>
      </c>
    </row>
    <row r="70" spans="1:17" ht="25.5" x14ac:dyDescent="0.25">
      <c r="A70" s="138">
        <f t="shared" si="3"/>
        <v>29</v>
      </c>
      <c r="B70" s="80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1"/>
        <v>0</v>
      </c>
      <c r="L70" s="82">
        <v>0</v>
      </c>
      <c r="M70" s="82">
        <v>0</v>
      </c>
      <c r="N70" s="81">
        <v>1</v>
      </c>
      <c r="O70" s="82">
        <f t="shared" si="2"/>
        <v>0</v>
      </c>
      <c r="P70" s="82">
        <v>0</v>
      </c>
      <c r="Q70" s="82">
        <v>0</v>
      </c>
    </row>
    <row r="71" spans="1:17" ht="25.5" x14ac:dyDescent="0.25">
      <c r="A71" s="138">
        <f t="shared" si="3"/>
        <v>30</v>
      </c>
      <c r="B71" s="80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103</v>
      </c>
      <c r="I71" s="81">
        <v>57</v>
      </c>
      <c r="J71" s="81">
        <v>95</v>
      </c>
      <c r="K71" s="82">
        <f t="shared" si="1"/>
        <v>142573.26</v>
      </c>
      <c r="L71" s="82">
        <v>115683.24</v>
      </c>
      <c r="M71" s="82">
        <v>26890.02</v>
      </c>
      <c r="N71" s="81">
        <v>69</v>
      </c>
      <c r="O71" s="82">
        <f t="shared" si="2"/>
        <v>158437.31</v>
      </c>
      <c r="P71" s="82">
        <v>144222.78</v>
      </c>
      <c r="Q71" s="82">
        <v>14214.53</v>
      </c>
    </row>
    <row r="72" spans="1:17" ht="25.5" x14ac:dyDescent="0.25">
      <c r="A72" s="138">
        <f t="shared" si="3"/>
        <v>31</v>
      </c>
      <c r="B72" s="80" t="s">
        <v>32</v>
      </c>
      <c r="C72" s="80" t="s">
        <v>36</v>
      </c>
      <c r="D72" s="80" t="s">
        <v>37</v>
      </c>
      <c r="E72" s="80" t="s">
        <v>41</v>
      </c>
      <c r="F72" s="80" t="s">
        <v>102</v>
      </c>
      <c r="G72" s="81" t="s">
        <v>48</v>
      </c>
      <c r="H72" s="81">
        <v>88</v>
      </c>
      <c r="I72" s="81">
        <v>67</v>
      </c>
      <c r="J72" s="81">
        <v>91</v>
      </c>
      <c r="K72" s="82">
        <f t="shared" si="1"/>
        <v>87326.83</v>
      </c>
      <c r="L72" s="82">
        <v>87326.83</v>
      </c>
      <c r="M72" s="82">
        <v>0</v>
      </c>
      <c r="N72" s="81">
        <v>45</v>
      </c>
      <c r="O72" s="82">
        <f t="shared" si="2"/>
        <v>152740.51</v>
      </c>
      <c r="P72" s="82">
        <v>152740.51</v>
      </c>
      <c r="Q72" s="82">
        <v>0</v>
      </c>
    </row>
    <row r="73" spans="1:17" ht="25.5" x14ac:dyDescent="0.25">
      <c r="A73" s="138">
        <f t="shared" si="3"/>
        <v>32</v>
      </c>
      <c r="B73" s="80" t="s">
        <v>138</v>
      </c>
      <c r="C73" s="80" t="s">
        <v>61</v>
      </c>
      <c r="D73" s="80" t="s">
        <v>191</v>
      </c>
      <c r="E73" s="80" t="s">
        <v>133</v>
      </c>
      <c r="F73" s="80" t="s">
        <v>264</v>
      </c>
      <c r="G73" s="81" t="s">
        <v>48</v>
      </c>
      <c r="H73" s="81">
        <v>113</v>
      </c>
      <c r="I73" s="81">
        <v>88</v>
      </c>
      <c r="J73" s="81">
        <v>100</v>
      </c>
      <c r="K73" s="82">
        <f t="shared" si="1"/>
        <v>67393.7</v>
      </c>
      <c r="L73" s="82">
        <f>57795.57+9598.13</f>
        <v>67393.7</v>
      </c>
      <c r="M73" s="82">
        <v>0</v>
      </c>
      <c r="N73" s="81">
        <v>0</v>
      </c>
      <c r="O73" s="82">
        <f t="shared" si="2"/>
        <v>0</v>
      </c>
      <c r="P73" s="82">
        <v>0</v>
      </c>
      <c r="Q73" s="82">
        <v>0</v>
      </c>
    </row>
    <row r="74" spans="1:17" ht="25.5" x14ac:dyDescent="0.25">
      <c r="A74" s="138">
        <f t="shared" si="3"/>
        <v>33</v>
      </c>
      <c r="B74" s="80" t="s">
        <v>188</v>
      </c>
      <c r="C74" s="80" t="s">
        <v>36</v>
      </c>
      <c r="D74" s="80" t="s">
        <v>37</v>
      </c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1"/>
        <v>3174.24</v>
      </c>
      <c r="L74" s="82">
        <v>3174.24</v>
      </c>
      <c r="M74" s="82">
        <v>0</v>
      </c>
      <c r="N74" s="81">
        <v>0</v>
      </c>
      <c r="O74" s="82">
        <f t="shared" si="2"/>
        <v>0</v>
      </c>
      <c r="P74" s="82">
        <v>0</v>
      </c>
      <c r="Q74" s="82">
        <v>0</v>
      </c>
    </row>
    <row r="75" spans="1:17" ht="25.5" x14ac:dyDescent="0.25">
      <c r="A75" s="138">
        <f t="shared" si="3"/>
        <v>34</v>
      </c>
      <c r="B75" s="80" t="s">
        <v>140</v>
      </c>
      <c r="C75" s="80" t="s">
        <v>36</v>
      </c>
      <c r="D75" s="80" t="s">
        <v>37</v>
      </c>
      <c r="E75" s="80" t="s">
        <v>141</v>
      </c>
      <c r="F75" s="80" t="s">
        <v>142</v>
      </c>
      <c r="G75" s="81" t="s">
        <v>48</v>
      </c>
      <c r="H75" s="81">
        <v>35</v>
      </c>
      <c r="I75" s="81">
        <v>22</v>
      </c>
      <c r="J75" s="81">
        <v>24</v>
      </c>
      <c r="K75" s="82">
        <f t="shared" si="1"/>
        <v>16903.740000000002</v>
      </c>
      <c r="L75" s="82">
        <v>16903.740000000002</v>
      </c>
      <c r="M75" s="82">
        <v>0</v>
      </c>
      <c r="N75" s="81">
        <v>0</v>
      </c>
      <c r="O75" s="82">
        <f t="shared" si="2"/>
        <v>0</v>
      </c>
      <c r="P75" s="82">
        <v>0</v>
      </c>
      <c r="Q75" s="82">
        <v>0</v>
      </c>
    </row>
    <row r="76" spans="1:17" ht="25.5" x14ac:dyDescent="0.25">
      <c r="A76" s="138">
        <f t="shared" si="3"/>
        <v>35</v>
      </c>
      <c r="B76" s="80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35</v>
      </c>
      <c r="I76" s="81">
        <v>24</v>
      </c>
      <c r="J76" s="81">
        <v>30</v>
      </c>
      <c r="K76" s="82">
        <f t="shared" si="1"/>
        <v>24252.48</v>
      </c>
      <c r="L76" s="82">
        <v>24252.48</v>
      </c>
      <c r="M76" s="82">
        <v>0</v>
      </c>
      <c r="N76" s="81">
        <v>17</v>
      </c>
      <c r="O76" s="82">
        <f t="shared" si="2"/>
        <v>46150.61</v>
      </c>
      <c r="P76" s="82">
        <v>46150.61</v>
      </c>
      <c r="Q76" s="82">
        <v>0</v>
      </c>
    </row>
    <row r="77" spans="1:17" ht="25.5" x14ac:dyDescent="0.25">
      <c r="A77" s="138">
        <f t="shared" si="3"/>
        <v>36</v>
      </c>
      <c r="B77" s="80" t="s">
        <v>81</v>
      </c>
      <c r="C77" s="80" t="s">
        <v>61</v>
      </c>
      <c r="D77" s="80" t="s">
        <v>230</v>
      </c>
      <c r="E77" s="80" t="s">
        <v>133</v>
      </c>
      <c r="F77" s="80" t="s">
        <v>231</v>
      </c>
      <c r="G77" s="81" t="s">
        <v>48</v>
      </c>
      <c r="H77" s="81">
        <v>57</v>
      </c>
      <c r="I77" s="81">
        <v>40</v>
      </c>
      <c r="J77" s="81">
        <v>47</v>
      </c>
      <c r="K77" s="82">
        <f t="shared" si="1"/>
        <v>32483.43</v>
      </c>
      <c r="L77" s="82">
        <v>32483.43</v>
      </c>
      <c r="M77" s="82">
        <v>0</v>
      </c>
      <c r="N77" s="81">
        <v>5</v>
      </c>
      <c r="O77" s="82">
        <f t="shared" si="2"/>
        <v>7355.48</v>
      </c>
      <c r="P77" s="82">
        <v>7355.48</v>
      </c>
      <c r="Q77" s="82">
        <v>0</v>
      </c>
    </row>
    <row r="78" spans="1:17" ht="25.5" x14ac:dyDescent="0.25">
      <c r="A78" s="138">
        <f t="shared" si="3"/>
        <v>37</v>
      </c>
      <c r="B78" s="80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311</v>
      </c>
      <c r="I78" s="81">
        <v>221</v>
      </c>
      <c r="J78" s="81">
        <v>279</v>
      </c>
      <c r="K78" s="82">
        <f t="shared" si="1"/>
        <v>253140.57</v>
      </c>
      <c r="L78" s="82">
        <v>253140.57</v>
      </c>
      <c r="M78" s="82">
        <v>0</v>
      </c>
      <c r="N78" s="81">
        <v>0</v>
      </c>
      <c r="O78" s="82">
        <f t="shared" si="2"/>
        <v>0</v>
      </c>
      <c r="P78" s="82">
        <v>0</v>
      </c>
      <c r="Q78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workbookViewId="0">
      <selection activeCell="L1" sqref="L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321" t="s">
        <v>15</v>
      </c>
      <c r="P1" s="321"/>
      <c r="Q1" s="321"/>
    </row>
    <row r="2" spans="1:17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118">
        <v>1</v>
      </c>
      <c r="B10" s="123" t="s">
        <v>28</v>
      </c>
      <c r="C10" s="123" t="s">
        <v>36</v>
      </c>
      <c r="D10" s="123"/>
      <c r="E10" s="123" t="s">
        <v>115</v>
      </c>
      <c r="F10" s="124" t="s">
        <v>210</v>
      </c>
      <c r="G10" s="124" t="s">
        <v>117</v>
      </c>
      <c r="H10" s="120">
        <v>5</v>
      </c>
      <c r="I10" s="121">
        <v>3</v>
      </c>
      <c r="J10" s="121">
        <v>3</v>
      </c>
      <c r="K10" s="121">
        <v>6301.4</v>
      </c>
      <c r="L10" s="121" t="s">
        <v>232</v>
      </c>
      <c r="M10" s="121">
        <v>5712</v>
      </c>
      <c r="N10" s="121">
        <v>0</v>
      </c>
      <c r="O10" s="121" t="s">
        <v>233</v>
      </c>
      <c r="P10" s="121" t="s">
        <v>233</v>
      </c>
      <c r="Q10" s="121" t="s">
        <v>233</v>
      </c>
    </row>
    <row r="11" spans="1:17" x14ac:dyDescent="0.25">
      <c r="A11" s="118">
        <v>2</v>
      </c>
      <c r="B11" s="123" t="s">
        <v>29</v>
      </c>
      <c r="C11" s="123" t="s">
        <v>36</v>
      </c>
      <c r="D11" s="123"/>
      <c r="E11" s="123" t="s">
        <v>78</v>
      </c>
      <c r="F11" s="124" t="s">
        <v>213</v>
      </c>
      <c r="G11" s="124" t="s">
        <v>117</v>
      </c>
      <c r="H11" s="121">
        <v>28</v>
      </c>
      <c r="I11" s="121">
        <v>8</v>
      </c>
      <c r="J11" s="121">
        <v>8</v>
      </c>
      <c r="K11" s="121">
        <v>13126.9</v>
      </c>
      <c r="L11" s="121">
        <v>12320.6</v>
      </c>
      <c r="M11" s="121">
        <v>806.3</v>
      </c>
      <c r="N11" s="121">
        <v>0</v>
      </c>
      <c r="O11" s="121" t="s">
        <v>233</v>
      </c>
      <c r="P11" s="121" t="s">
        <v>233</v>
      </c>
      <c r="Q11" s="121" t="s">
        <v>233</v>
      </c>
    </row>
    <row r="12" spans="1:17" x14ac:dyDescent="0.25">
      <c r="A12" s="118">
        <v>3</v>
      </c>
      <c r="B12" s="123" t="s">
        <v>215</v>
      </c>
      <c r="C12" s="123" t="s">
        <v>36</v>
      </c>
      <c r="D12" s="123"/>
      <c r="E12" s="123" t="s">
        <v>120</v>
      </c>
      <c r="F12" s="124" t="s">
        <v>216</v>
      </c>
      <c r="G12" s="124" t="s">
        <v>117</v>
      </c>
      <c r="H12" s="121">
        <v>0</v>
      </c>
      <c r="I12" s="121">
        <v>0</v>
      </c>
      <c r="J12" s="121">
        <v>0</v>
      </c>
      <c r="K12" s="121" t="s">
        <v>233</v>
      </c>
      <c r="L12" s="121" t="s">
        <v>233</v>
      </c>
      <c r="M12" s="121" t="s">
        <v>233</v>
      </c>
      <c r="N12" s="121">
        <v>0</v>
      </c>
      <c r="O12" s="121" t="s">
        <v>233</v>
      </c>
      <c r="P12" s="121" t="s">
        <v>233</v>
      </c>
      <c r="Q12" s="121" t="s">
        <v>233</v>
      </c>
    </row>
    <row r="13" spans="1:17" x14ac:dyDescent="0.25">
      <c r="A13" s="118">
        <v>4</v>
      </c>
      <c r="B13" s="123" t="s">
        <v>89</v>
      </c>
      <c r="C13" s="123" t="s">
        <v>36</v>
      </c>
      <c r="D13" s="123"/>
      <c r="E13" s="123" t="s">
        <v>122</v>
      </c>
      <c r="F13" s="124" t="s">
        <v>217</v>
      </c>
      <c r="G13" s="124" t="s">
        <v>117</v>
      </c>
      <c r="H13" s="121">
        <v>4</v>
      </c>
      <c r="I13" s="121">
        <v>0</v>
      </c>
      <c r="J13" s="121">
        <v>0</v>
      </c>
      <c r="K13" s="121" t="s">
        <v>233</v>
      </c>
      <c r="L13" s="121" t="s">
        <v>233</v>
      </c>
      <c r="M13" s="121" t="s">
        <v>233</v>
      </c>
      <c r="N13" s="121">
        <v>0</v>
      </c>
      <c r="O13" s="121" t="s">
        <v>233</v>
      </c>
      <c r="P13" s="121" t="s">
        <v>233</v>
      </c>
      <c r="Q13" s="121" t="s">
        <v>233</v>
      </c>
    </row>
    <row r="14" spans="1:17" x14ac:dyDescent="0.25">
      <c r="A14" s="118">
        <v>5</v>
      </c>
      <c r="B14" s="119" t="s">
        <v>21</v>
      </c>
      <c r="C14" s="119" t="s">
        <v>36</v>
      </c>
      <c r="D14" s="119"/>
      <c r="E14" s="119" t="s">
        <v>122</v>
      </c>
      <c r="F14" s="119" t="s">
        <v>237</v>
      </c>
      <c r="G14" s="119" t="s">
        <v>117</v>
      </c>
      <c r="H14" s="122">
        <v>2</v>
      </c>
      <c r="I14" s="122">
        <v>0</v>
      </c>
      <c r="J14" s="122">
        <v>0</v>
      </c>
      <c r="K14" s="122" t="s">
        <v>212</v>
      </c>
      <c r="L14" s="122" t="s">
        <v>212</v>
      </c>
      <c r="M14" s="122" t="s">
        <v>212</v>
      </c>
      <c r="N14" s="122">
        <v>0</v>
      </c>
      <c r="O14" s="122" t="s">
        <v>212</v>
      </c>
      <c r="P14" s="122" t="s">
        <v>212</v>
      </c>
      <c r="Q14" s="122" t="s">
        <v>212</v>
      </c>
    </row>
    <row r="15" spans="1:17" x14ac:dyDescent="0.25">
      <c r="A15" s="14">
        <v>1</v>
      </c>
      <c r="B15" s="103" t="s">
        <v>22</v>
      </c>
      <c r="C15" s="103" t="s">
        <v>61</v>
      </c>
      <c r="D15" s="103" t="s">
        <v>79</v>
      </c>
      <c r="E15" s="103" t="s">
        <v>62</v>
      </c>
      <c r="F15" s="103" t="s">
        <v>194</v>
      </c>
      <c r="G15" s="103" t="s">
        <v>63</v>
      </c>
      <c r="H15" s="104">
        <v>95</v>
      </c>
      <c r="I15" s="104">
        <v>41</v>
      </c>
      <c r="J15" s="104">
        <v>41</v>
      </c>
      <c r="K15" s="104">
        <v>53160.29</v>
      </c>
      <c r="L15" s="104">
        <v>53160.29</v>
      </c>
      <c r="M15" s="107">
        <v>0</v>
      </c>
      <c r="N15" s="104">
        <v>45</v>
      </c>
      <c r="O15" s="105">
        <v>49600.3</v>
      </c>
      <c r="P15" s="104">
        <v>49600.3</v>
      </c>
      <c r="Q15" s="107">
        <v>0</v>
      </c>
    </row>
    <row r="16" spans="1:17" x14ac:dyDescent="0.25">
      <c r="A16" s="14">
        <f t="shared" ref="A16:A23" si="1">A15+1</f>
        <v>2</v>
      </c>
      <c r="B16" s="103" t="s">
        <v>27</v>
      </c>
      <c r="C16" s="103" t="s">
        <v>36</v>
      </c>
      <c r="D16" s="103"/>
      <c r="E16" s="103" t="s">
        <v>62</v>
      </c>
      <c r="F16" s="103" t="s">
        <v>195</v>
      </c>
      <c r="G16" s="103" t="s">
        <v>63</v>
      </c>
      <c r="H16" s="104">
        <v>75</v>
      </c>
      <c r="I16" s="104">
        <v>24</v>
      </c>
      <c r="J16" s="104">
        <v>24</v>
      </c>
      <c r="K16" s="104">
        <v>37002</v>
      </c>
      <c r="L16" s="104">
        <v>37002</v>
      </c>
      <c r="M16" s="107">
        <v>0</v>
      </c>
      <c r="N16" s="104">
        <v>40</v>
      </c>
      <c r="O16" s="105">
        <v>49150.12</v>
      </c>
      <c r="P16" s="104">
        <v>49150.12</v>
      </c>
      <c r="Q16" s="107">
        <v>0</v>
      </c>
    </row>
    <row r="17" spans="1:17" x14ac:dyDescent="0.25">
      <c r="A17" s="14">
        <v>3</v>
      </c>
      <c r="B17" s="103" t="s">
        <v>23</v>
      </c>
      <c r="C17" s="103" t="s">
        <v>36</v>
      </c>
      <c r="D17" s="103"/>
      <c r="E17" s="103" t="s">
        <v>62</v>
      </c>
      <c r="F17" s="103"/>
      <c r="G17" s="103" t="s">
        <v>63</v>
      </c>
      <c r="H17" s="104">
        <v>0</v>
      </c>
      <c r="I17" s="104">
        <v>0</v>
      </c>
      <c r="J17" s="104">
        <v>0</v>
      </c>
      <c r="K17" s="107">
        <v>0</v>
      </c>
      <c r="L17" s="107">
        <v>0</v>
      </c>
      <c r="M17" s="107">
        <v>0</v>
      </c>
      <c r="N17" s="104">
        <v>0</v>
      </c>
      <c r="O17" s="107">
        <v>0</v>
      </c>
      <c r="P17" s="107">
        <v>0</v>
      </c>
      <c r="Q17" s="107">
        <v>0</v>
      </c>
    </row>
    <row r="18" spans="1:17" x14ac:dyDescent="0.25">
      <c r="A18" s="14">
        <v>4</v>
      </c>
      <c r="B18" s="103" t="s">
        <v>31</v>
      </c>
      <c r="C18" s="103" t="s">
        <v>36</v>
      </c>
      <c r="D18" s="103"/>
      <c r="E18" s="103" t="s">
        <v>64</v>
      </c>
      <c r="F18" s="106" t="s">
        <v>196</v>
      </c>
      <c r="G18" s="103" t="s">
        <v>63</v>
      </c>
      <c r="H18" s="104">
        <v>28</v>
      </c>
      <c r="I18" s="104">
        <v>8</v>
      </c>
      <c r="J18" s="104">
        <v>8</v>
      </c>
      <c r="K18" s="107">
        <v>8986.2000000000007</v>
      </c>
      <c r="L18" s="107">
        <v>8986.2000000000007</v>
      </c>
      <c r="M18" s="107">
        <v>0</v>
      </c>
      <c r="N18" s="104">
        <v>11</v>
      </c>
      <c r="O18" s="105">
        <v>18501</v>
      </c>
      <c r="P18" s="104">
        <v>18501</v>
      </c>
      <c r="Q18" s="107">
        <v>0</v>
      </c>
    </row>
    <row r="19" spans="1:17" x14ac:dyDescent="0.25">
      <c r="A19" s="14">
        <f t="shared" si="1"/>
        <v>5</v>
      </c>
      <c r="B19" s="103" t="s">
        <v>77</v>
      </c>
      <c r="C19" s="103" t="s">
        <v>36</v>
      </c>
      <c r="D19" s="103"/>
      <c r="E19" s="103" t="s">
        <v>66</v>
      </c>
      <c r="F19" s="103"/>
      <c r="G19" s="103" t="s">
        <v>63</v>
      </c>
      <c r="H19" s="104">
        <v>0</v>
      </c>
      <c r="I19" s="104">
        <v>0</v>
      </c>
      <c r="J19" s="104">
        <v>0</v>
      </c>
      <c r="K19" s="107">
        <v>0</v>
      </c>
      <c r="L19" s="107">
        <v>0</v>
      </c>
      <c r="M19" s="107">
        <v>0</v>
      </c>
      <c r="N19" s="104">
        <v>0</v>
      </c>
      <c r="O19" s="107">
        <v>0</v>
      </c>
      <c r="P19" s="107">
        <v>0</v>
      </c>
      <c r="Q19" s="107">
        <v>0</v>
      </c>
    </row>
    <row r="20" spans="1:17" x14ac:dyDescent="0.25">
      <c r="A20" s="14">
        <f t="shared" si="1"/>
        <v>6</v>
      </c>
      <c r="B20" s="103" t="s">
        <v>24</v>
      </c>
      <c r="C20" s="103" t="s">
        <v>36</v>
      </c>
      <c r="D20" s="103"/>
      <c r="E20" s="103" t="s">
        <v>66</v>
      </c>
      <c r="F20" s="103" t="s">
        <v>197</v>
      </c>
      <c r="G20" s="103" t="s">
        <v>63</v>
      </c>
      <c r="H20" s="104">
        <v>10</v>
      </c>
      <c r="I20" s="104">
        <v>0</v>
      </c>
      <c r="J20" s="104">
        <v>0</v>
      </c>
      <c r="K20" s="107">
        <v>0</v>
      </c>
      <c r="L20" s="107">
        <v>0</v>
      </c>
      <c r="M20" s="107">
        <v>0</v>
      </c>
      <c r="N20" s="104">
        <v>4</v>
      </c>
      <c r="O20" s="105">
        <v>3700.2</v>
      </c>
      <c r="P20" s="104">
        <v>3700.2</v>
      </c>
      <c r="Q20" s="107">
        <v>0</v>
      </c>
    </row>
    <row r="21" spans="1:17" x14ac:dyDescent="0.25">
      <c r="A21" s="14">
        <f t="shared" si="1"/>
        <v>7</v>
      </c>
      <c r="B21" s="103" t="s">
        <v>235</v>
      </c>
      <c r="C21" s="103" t="s">
        <v>36</v>
      </c>
      <c r="D21" s="103"/>
      <c r="E21" s="103" t="s">
        <v>125</v>
      </c>
      <c r="F21" s="103"/>
      <c r="G21" s="103" t="s">
        <v>63</v>
      </c>
      <c r="H21" s="104">
        <v>3</v>
      </c>
      <c r="I21" s="104">
        <v>0</v>
      </c>
      <c r="J21" s="104">
        <v>0</v>
      </c>
      <c r="K21" s="107">
        <v>0</v>
      </c>
      <c r="L21" s="107">
        <v>0</v>
      </c>
      <c r="M21" s="107">
        <v>0</v>
      </c>
      <c r="N21" s="104">
        <v>0</v>
      </c>
      <c r="O21" s="107">
        <v>0</v>
      </c>
      <c r="P21" s="107">
        <v>0</v>
      </c>
      <c r="Q21" s="107">
        <v>0</v>
      </c>
    </row>
    <row r="22" spans="1:17" x14ac:dyDescent="0.25">
      <c r="A22" s="14">
        <f t="shared" si="1"/>
        <v>8</v>
      </c>
      <c r="B22" s="103" t="s">
        <v>32</v>
      </c>
      <c r="C22" s="103" t="s">
        <v>36</v>
      </c>
      <c r="D22" s="103"/>
      <c r="E22" s="103" t="s">
        <v>82</v>
      </c>
      <c r="F22" s="103" t="s">
        <v>198</v>
      </c>
      <c r="G22" s="103" t="s">
        <v>63</v>
      </c>
      <c r="H22" s="104">
        <v>61</v>
      </c>
      <c r="I22" s="104">
        <v>6</v>
      </c>
      <c r="J22" s="104">
        <v>6</v>
      </c>
      <c r="K22" s="104">
        <v>5990.8</v>
      </c>
      <c r="L22" s="104">
        <v>5990.8</v>
      </c>
      <c r="M22" s="107">
        <v>0</v>
      </c>
      <c r="N22" s="104">
        <v>25</v>
      </c>
      <c r="O22" s="105">
        <v>21721.7</v>
      </c>
      <c r="P22" s="104">
        <v>21721.7</v>
      </c>
      <c r="Q22" s="107">
        <v>0</v>
      </c>
    </row>
    <row r="23" spans="1:17" x14ac:dyDescent="0.25">
      <c r="A23" s="14">
        <f t="shared" si="1"/>
        <v>9</v>
      </c>
      <c r="B23" s="103" t="s">
        <v>71</v>
      </c>
      <c r="C23" s="103" t="s">
        <v>36</v>
      </c>
      <c r="D23" s="103"/>
      <c r="E23" s="103" t="s">
        <v>83</v>
      </c>
      <c r="F23" s="103" t="s">
        <v>199</v>
      </c>
      <c r="G23" s="103" t="s">
        <v>63</v>
      </c>
      <c r="H23" s="104">
        <v>63</v>
      </c>
      <c r="I23" s="104">
        <v>11</v>
      </c>
      <c r="J23" s="104">
        <v>11</v>
      </c>
      <c r="K23" s="104">
        <v>21028.31</v>
      </c>
      <c r="L23" s="104">
        <v>21028.31</v>
      </c>
      <c r="M23" s="107">
        <v>0</v>
      </c>
      <c r="N23" s="104">
        <v>26</v>
      </c>
      <c r="O23" s="105">
        <v>28194.76</v>
      </c>
      <c r="P23" s="104">
        <v>28194.76</v>
      </c>
      <c r="Q23" s="107">
        <v>0</v>
      </c>
    </row>
    <row r="24" spans="1:17" ht="25.5" x14ac:dyDescent="0.25">
      <c r="A24" s="14">
        <v>10</v>
      </c>
      <c r="B24" s="103" t="s">
        <v>184</v>
      </c>
      <c r="C24" s="103" t="s">
        <v>61</v>
      </c>
      <c r="D24" s="103" t="s">
        <v>127</v>
      </c>
      <c r="E24" s="103" t="s">
        <v>82</v>
      </c>
      <c r="F24" s="103" t="s">
        <v>200</v>
      </c>
      <c r="G24" s="103" t="s">
        <v>63</v>
      </c>
      <c r="H24" s="104">
        <v>62</v>
      </c>
      <c r="I24" s="104">
        <v>20</v>
      </c>
      <c r="J24" s="104">
        <v>20</v>
      </c>
      <c r="K24" s="104">
        <v>25078.3</v>
      </c>
      <c r="L24" s="104">
        <v>25078.3</v>
      </c>
      <c r="M24" s="107">
        <v>0</v>
      </c>
      <c r="N24" s="104">
        <v>0</v>
      </c>
      <c r="O24" s="107">
        <v>0</v>
      </c>
      <c r="P24" s="107">
        <v>0</v>
      </c>
      <c r="Q24" s="107">
        <v>0</v>
      </c>
    </row>
    <row r="25" spans="1:17" x14ac:dyDescent="0.25">
      <c r="A25" s="14">
        <v>11</v>
      </c>
      <c r="B25" s="103" t="s">
        <v>145</v>
      </c>
      <c r="C25" s="103" t="s">
        <v>61</v>
      </c>
      <c r="D25" s="103" t="s">
        <v>128</v>
      </c>
      <c r="E25" s="103" t="s">
        <v>62</v>
      </c>
      <c r="F25" s="103" t="s">
        <v>201</v>
      </c>
      <c r="G25" s="103" t="s">
        <v>63</v>
      </c>
      <c r="H25" s="104">
        <v>102</v>
      </c>
      <c r="I25" s="104">
        <v>47</v>
      </c>
      <c r="J25" s="104">
        <v>47</v>
      </c>
      <c r="K25" s="104">
        <v>65434.38</v>
      </c>
      <c r="L25" s="104">
        <v>65434.38</v>
      </c>
      <c r="M25" s="107">
        <v>0</v>
      </c>
      <c r="N25" s="104">
        <v>0</v>
      </c>
      <c r="O25" s="107">
        <v>0</v>
      </c>
      <c r="P25" s="107">
        <v>0</v>
      </c>
      <c r="Q25" s="107">
        <v>0</v>
      </c>
    </row>
    <row r="26" spans="1:17" x14ac:dyDescent="0.25">
      <c r="A26" s="14">
        <v>12</v>
      </c>
      <c r="B26" s="103" t="s">
        <v>132</v>
      </c>
      <c r="C26" s="103" t="s">
        <v>36</v>
      </c>
      <c r="D26" s="103"/>
      <c r="E26" s="103" t="s">
        <v>62</v>
      </c>
      <c r="F26" s="103" t="s">
        <v>202</v>
      </c>
      <c r="G26" s="103" t="s">
        <v>63</v>
      </c>
      <c r="H26" s="104">
        <v>40</v>
      </c>
      <c r="I26" s="104">
        <v>9</v>
      </c>
      <c r="J26" s="104">
        <v>9</v>
      </c>
      <c r="K26" s="104">
        <v>7576.6</v>
      </c>
      <c r="L26" s="104">
        <v>7576.6</v>
      </c>
      <c r="M26" s="107">
        <v>0</v>
      </c>
      <c r="N26" s="104">
        <v>0</v>
      </c>
      <c r="O26" s="107">
        <v>0</v>
      </c>
      <c r="P26" s="107">
        <v>0</v>
      </c>
      <c r="Q26" s="107">
        <v>0</v>
      </c>
    </row>
    <row r="27" spans="1:17" x14ac:dyDescent="0.25">
      <c r="A27" s="14">
        <v>13</v>
      </c>
      <c r="B27" s="103" t="s">
        <v>138</v>
      </c>
      <c r="C27" s="103" t="s">
        <v>36</v>
      </c>
      <c r="D27" s="103"/>
      <c r="E27" s="103" t="s">
        <v>62</v>
      </c>
      <c r="F27" s="103" t="s">
        <v>203</v>
      </c>
      <c r="G27" s="103" t="s">
        <v>63</v>
      </c>
      <c r="H27" s="104">
        <v>17</v>
      </c>
      <c r="I27" s="104">
        <v>0</v>
      </c>
      <c r="J27" s="104">
        <v>0</v>
      </c>
      <c r="K27" s="107">
        <v>0</v>
      </c>
      <c r="L27" s="107">
        <v>0</v>
      </c>
      <c r="M27" s="107">
        <v>0</v>
      </c>
      <c r="N27" s="104">
        <v>0</v>
      </c>
      <c r="O27" s="107">
        <v>0</v>
      </c>
      <c r="P27" s="107">
        <v>0</v>
      </c>
      <c r="Q27" s="107">
        <v>0</v>
      </c>
    </row>
    <row r="28" spans="1:17" x14ac:dyDescent="0.25">
      <c r="A28" s="14">
        <v>14</v>
      </c>
      <c r="B28" s="103" t="s">
        <v>140</v>
      </c>
      <c r="C28" s="103" t="s">
        <v>36</v>
      </c>
      <c r="D28" s="103"/>
      <c r="E28" s="103" t="s">
        <v>83</v>
      </c>
      <c r="F28" s="103" t="s">
        <v>204</v>
      </c>
      <c r="G28" s="103" t="s">
        <v>63</v>
      </c>
      <c r="H28" s="104">
        <v>1</v>
      </c>
      <c r="I28" s="104">
        <v>0</v>
      </c>
      <c r="J28" s="104">
        <v>0</v>
      </c>
      <c r="K28" s="107">
        <v>0</v>
      </c>
      <c r="L28" s="107">
        <v>0</v>
      </c>
      <c r="M28" s="107">
        <v>0</v>
      </c>
      <c r="N28" s="104">
        <v>0</v>
      </c>
      <c r="O28" s="107">
        <v>0</v>
      </c>
      <c r="P28" s="107">
        <v>0</v>
      </c>
      <c r="Q28" s="107">
        <v>0</v>
      </c>
    </row>
    <row r="29" spans="1:17" x14ac:dyDescent="0.25">
      <c r="A29" s="14">
        <v>15</v>
      </c>
      <c r="B29" s="103" t="s">
        <v>236</v>
      </c>
      <c r="C29" s="103" t="s">
        <v>35</v>
      </c>
      <c r="D29" s="103" t="s">
        <v>149</v>
      </c>
      <c r="E29" s="103" t="s">
        <v>150</v>
      </c>
      <c r="F29" s="103" t="s">
        <v>253</v>
      </c>
      <c r="G29" s="103" t="s">
        <v>63</v>
      </c>
      <c r="H29" s="104">
        <v>1</v>
      </c>
      <c r="I29" s="104">
        <v>0</v>
      </c>
      <c r="J29" s="104">
        <v>0</v>
      </c>
      <c r="K29" s="107">
        <v>0</v>
      </c>
      <c r="L29" s="107">
        <v>0</v>
      </c>
      <c r="M29" s="107">
        <v>0</v>
      </c>
      <c r="N29" s="104">
        <v>0</v>
      </c>
      <c r="O29" s="107">
        <v>0</v>
      </c>
      <c r="P29" s="107">
        <v>0</v>
      </c>
      <c r="Q29" s="107">
        <v>0</v>
      </c>
    </row>
    <row r="30" spans="1:17" x14ac:dyDescent="0.25">
      <c r="A30" s="14">
        <v>16</v>
      </c>
      <c r="B30" s="103" t="s">
        <v>181</v>
      </c>
      <c r="C30" s="103" t="s">
        <v>36</v>
      </c>
      <c r="D30" s="103"/>
      <c r="E30" s="103" t="s">
        <v>62</v>
      </c>
      <c r="F30" s="103" t="s">
        <v>205</v>
      </c>
      <c r="G30" s="103" t="s">
        <v>63</v>
      </c>
      <c r="H30" s="104">
        <v>4</v>
      </c>
      <c r="I30" s="104">
        <v>0</v>
      </c>
      <c r="J30" s="104">
        <v>0</v>
      </c>
      <c r="K30" s="107">
        <v>0</v>
      </c>
      <c r="L30" s="107">
        <v>0</v>
      </c>
      <c r="M30" s="107">
        <v>0</v>
      </c>
      <c r="N30" s="104">
        <v>0</v>
      </c>
      <c r="O30" s="107">
        <v>0</v>
      </c>
      <c r="P30" s="107">
        <v>0</v>
      </c>
      <c r="Q30" s="107">
        <v>0</v>
      </c>
    </row>
    <row r="31" spans="1:17" x14ac:dyDescent="0.25">
      <c r="A31" s="14">
        <v>17</v>
      </c>
      <c r="B31" s="103" t="s">
        <v>81</v>
      </c>
      <c r="C31" s="103" t="s">
        <v>36</v>
      </c>
      <c r="D31" s="103"/>
      <c r="E31" s="103" t="s">
        <v>62</v>
      </c>
      <c r="F31" s="103" t="s">
        <v>206</v>
      </c>
      <c r="G31" s="103" t="s">
        <v>63</v>
      </c>
      <c r="H31" s="104">
        <v>20</v>
      </c>
      <c r="I31" s="104">
        <v>0</v>
      </c>
      <c r="J31" s="104">
        <v>0</v>
      </c>
      <c r="K31" s="107">
        <v>0</v>
      </c>
      <c r="L31" s="107">
        <v>0</v>
      </c>
      <c r="M31" s="107">
        <v>0</v>
      </c>
      <c r="N31" s="104">
        <v>0</v>
      </c>
      <c r="O31" s="107">
        <v>0</v>
      </c>
      <c r="P31" s="107">
        <v>0</v>
      </c>
      <c r="Q31" s="107">
        <v>0</v>
      </c>
    </row>
    <row r="32" spans="1:17" x14ac:dyDescent="0.25">
      <c r="A32" s="14">
        <v>18</v>
      </c>
      <c r="B32" s="103" t="s">
        <v>138</v>
      </c>
      <c r="C32" s="103" t="s">
        <v>61</v>
      </c>
      <c r="D32" s="103" t="s">
        <v>254</v>
      </c>
      <c r="E32" s="103" t="s">
        <v>62</v>
      </c>
      <c r="F32" s="103" t="s">
        <v>255</v>
      </c>
      <c r="G32" s="103" t="s">
        <v>63</v>
      </c>
      <c r="H32" s="104">
        <v>15</v>
      </c>
      <c r="I32" s="104">
        <v>10</v>
      </c>
      <c r="J32" s="104">
        <v>10</v>
      </c>
      <c r="K32" s="107">
        <v>10924.4</v>
      </c>
      <c r="L32" s="107">
        <v>10924.4</v>
      </c>
      <c r="M32" s="107">
        <v>0</v>
      </c>
      <c r="N32" s="104">
        <v>0</v>
      </c>
      <c r="O32" s="107">
        <v>0</v>
      </c>
      <c r="P32" s="107">
        <v>0</v>
      </c>
      <c r="Q32" s="107">
        <v>0</v>
      </c>
    </row>
    <row r="33" spans="1:17" x14ac:dyDescent="0.25">
      <c r="A33" s="14">
        <v>19</v>
      </c>
      <c r="B33" s="103" t="s">
        <v>132</v>
      </c>
      <c r="C33" s="103" t="s">
        <v>61</v>
      </c>
      <c r="D33" s="103" t="s">
        <v>256</v>
      </c>
      <c r="E33" s="103" t="s">
        <v>62</v>
      </c>
      <c r="F33" s="103" t="s">
        <v>257</v>
      </c>
      <c r="G33" s="103" t="s">
        <v>63</v>
      </c>
      <c r="H33" s="104">
        <v>4</v>
      </c>
      <c r="I33" s="104">
        <v>15</v>
      </c>
      <c r="J33" s="104">
        <v>15</v>
      </c>
      <c r="K33" s="107">
        <v>22201.200000000001</v>
      </c>
      <c r="L33" s="107">
        <v>22201.200000000001</v>
      </c>
      <c r="M33" s="107">
        <v>0</v>
      </c>
      <c r="N33" s="104">
        <v>0</v>
      </c>
      <c r="O33" s="107">
        <v>0</v>
      </c>
      <c r="P33" s="107">
        <v>0</v>
      </c>
      <c r="Q33" s="107">
        <v>0</v>
      </c>
    </row>
    <row r="34" spans="1:17" ht="25.5" x14ac:dyDescent="0.25">
      <c r="A34" s="5">
        <v>1</v>
      </c>
      <c r="B34" s="117" t="s">
        <v>58</v>
      </c>
      <c r="C34" s="126" t="s">
        <v>36</v>
      </c>
      <c r="D34" s="126"/>
      <c r="E34" s="126" t="s">
        <v>67</v>
      </c>
      <c r="F34" s="125" t="s">
        <v>107</v>
      </c>
      <c r="G34" s="125" t="s">
        <v>80</v>
      </c>
      <c r="H34" s="127">
        <v>55</v>
      </c>
      <c r="I34" s="127">
        <v>22</v>
      </c>
      <c r="J34" s="127">
        <v>22</v>
      </c>
      <c r="K34" s="128">
        <v>50240.7</v>
      </c>
      <c r="L34" s="128">
        <v>50240.7</v>
      </c>
      <c r="M34" s="128">
        <v>0</v>
      </c>
      <c r="N34" s="129">
        <v>33</v>
      </c>
      <c r="O34" s="128">
        <v>57646.6</v>
      </c>
      <c r="P34" s="128">
        <v>57646.6</v>
      </c>
      <c r="Q34" s="128">
        <v>0</v>
      </c>
    </row>
    <row r="35" spans="1:17" ht="25.5" x14ac:dyDescent="0.25">
      <c r="A35" s="5">
        <v>2</v>
      </c>
      <c r="B35" s="126" t="s">
        <v>28</v>
      </c>
      <c r="C35" s="126" t="s">
        <v>36</v>
      </c>
      <c r="D35" s="126"/>
      <c r="E35" s="126" t="s">
        <v>69</v>
      </c>
      <c r="F35" s="125" t="s">
        <v>108</v>
      </c>
      <c r="G35" s="125" t="s">
        <v>80</v>
      </c>
      <c r="H35" s="127">
        <v>32</v>
      </c>
      <c r="I35" s="127">
        <v>4</v>
      </c>
      <c r="J35" s="127">
        <v>4</v>
      </c>
      <c r="K35" s="128">
        <v>7782</v>
      </c>
      <c r="L35" s="128">
        <v>7782</v>
      </c>
      <c r="M35" s="128">
        <v>0</v>
      </c>
      <c r="N35" s="129">
        <v>0</v>
      </c>
      <c r="O35" s="128">
        <v>0</v>
      </c>
      <c r="P35" s="128">
        <v>0</v>
      </c>
      <c r="Q35" s="128">
        <v>0</v>
      </c>
    </row>
    <row r="36" spans="1:17" ht="25.5" x14ac:dyDescent="0.25">
      <c r="A36" s="5">
        <v>3</v>
      </c>
      <c r="B36" s="117" t="s">
        <v>18</v>
      </c>
      <c r="C36" s="126" t="s">
        <v>61</v>
      </c>
      <c r="D36" s="126" t="s">
        <v>208</v>
      </c>
      <c r="E36" s="126" t="s">
        <v>69</v>
      </c>
      <c r="F36" s="125" t="s">
        <v>109</v>
      </c>
      <c r="G36" s="125" t="s">
        <v>80</v>
      </c>
      <c r="H36" s="127">
        <v>106</v>
      </c>
      <c r="I36" s="127">
        <v>48</v>
      </c>
      <c r="J36" s="127">
        <v>48</v>
      </c>
      <c r="K36" s="128">
        <v>43781.41</v>
      </c>
      <c r="L36" s="128">
        <v>43781.41</v>
      </c>
      <c r="M36" s="128">
        <v>0</v>
      </c>
      <c r="N36" s="129">
        <v>26</v>
      </c>
      <c r="O36" s="128">
        <v>22633.89</v>
      </c>
      <c r="P36" s="128">
        <v>22633.89</v>
      </c>
      <c r="Q36" s="128">
        <v>0</v>
      </c>
    </row>
    <row r="37" spans="1:17" ht="25.5" x14ac:dyDescent="0.25">
      <c r="A37" s="5">
        <v>4</v>
      </c>
      <c r="B37" s="126" t="s">
        <v>25</v>
      </c>
      <c r="C37" s="126" t="s">
        <v>36</v>
      </c>
      <c r="D37" s="126"/>
      <c r="E37" s="126" t="s">
        <v>70</v>
      </c>
      <c r="F37" s="125" t="s">
        <v>110</v>
      </c>
      <c r="G37" s="125" t="s">
        <v>80</v>
      </c>
      <c r="H37" s="127">
        <v>34</v>
      </c>
      <c r="I37" s="127">
        <v>9</v>
      </c>
      <c r="J37" s="127">
        <v>9</v>
      </c>
      <c r="K37" s="128">
        <v>7640.65</v>
      </c>
      <c r="L37" s="128">
        <v>7640.65</v>
      </c>
      <c r="M37" s="128">
        <v>0</v>
      </c>
      <c r="N37" s="129">
        <v>6</v>
      </c>
      <c r="O37" s="128">
        <v>3700.2</v>
      </c>
      <c r="P37" s="128">
        <v>3700.2</v>
      </c>
      <c r="Q37" s="128">
        <v>0</v>
      </c>
    </row>
    <row r="38" spans="1:17" ht="51" x14ac:dyDescent="0.25">
      <c r="A38" s="5">
        <v>5</v>
      </c>
      <c r="B38" s="126" t="s">
        <v>71</v>
      </c>
      <c r="C38" s="126" t="s">
        <v>36</v>
      </c>
      <c r="D38" s="126"/>
      <c r="E38" s="117" t="s">
        <v>111</v>
      </c>
      <c r="F38" s="125" t="s">
        <v>112</v>
      </c>
      <c r="G38" s="125" t="s">
        <v>80</v>
      </c>
      <c r="H38" s="127">
        <v>70</v>
      </c>
      <c r="I38" s="127">
        <v>47</v>
      </c>
      <c r="J38" s="127">
        <v>47</v>
      </c>
      <c r="K38" s="128">
        <v>34730.65</v>
      </c>
      <c r="L38" s="128">
        <v>34730.65</v>
      </c>
      <c r="M38" s="128">
        <v>0</v>
      </c>
      <c r="N38" s="129">
        <v>26</v>
      </c>
      <c r="O38" s="128">
        <v>27165.55</v>
      </c>
      <c r="P38" s="128">
        <v>27165.55</v>
      </c>
      <c r="Q38" s="128">
        <v>0</v>
      </c>
    </row>
    <row r="39" spans="1:17" ht="25.5" x14ac:dyDescent="0.25">
      <c r="A39" s="5">
        <v>6</v>
      </c>
      <c r="B39" s="126" t="s">
        <v>30</v>
      </c>
      <c r="C39" s="126" t="s">
        <v>36</v>
      </c>
      <c r="D39" s="126"/>
      <c r="E39" s="126" t="s">
        <v>68</v>
      </c>
      <c r="F39" s="125" t="s">
        <v>113</v>
      </c>
      <c r="G39" s="125" t="s">
        <v>80</v>
      </c>
      <c r="H39" s="127">
        <v>37</v>
      </c>
      <c r="I39" s="127">
        <v>0</v>
      </c>
      <c r="J39" s="127">
        <v>0</v>
      </c>
      <c r="K39" s="128">
        <v>0</v>
      </c>
      <c r="L39" s="128">
        <v>0</v>
      </c>
      <c r="M39" s="128">
        <v>0</v>
      </c>
      <c r="N39" s="129">
        <v>0</v>
      </c>
      <c r="O39" s="128">
        <v>0</v>
      </c>
      <c r="P39" s="128">
        <v>0</v>
      </c>
      <c r="Q39" s="128">
        <v>0</v>
      </c>
    </row>
    <row r="40" spans="1:17" ht="25.5" x14ac:dyDescent="0.25">
      <c r="A40" s="5">
        <v>7</v>
      </c>
      <c r="B40" s="126" t="s">
        <v>26</v>
      </c>
      <c r="C40" s="126" t="s">
        <v>36</v>
      </c>
      <c r="D40" s="126"/>
      <c r="E40" s="126" t="s">
        <v>68</v>
      </c>
      <c r="F40" s="125" t="s">
        <v>114</v>
      </c>
      <c r="G40" s="125" t="s">
        <v>80</v>
      </c>
      <c r="H40" s="127">
        <v>56</v>
      </c>
      <c r="I40" s="127">
        <v>28</v>
      </c>
      <c r="J40" s="127">
        <v>28</v>
      </c>
      <c r="K40" s="128">
        <v>37640.800000000003</v>
      </c>
      <c r="L40" s="128">
        <v>37640.800000000003</v>
      </c>
      <c r="M40" s="128">
        <v>0</v>
      </c>
      <c r="N40" s="129">
        <v>11</v>
      </c>
      <c r="O40" s="128">
        <v>21314.799999999999</v>
      </c>
      <c r="P40" s="128">
        <v>21314.799999999999</v>
      </c>
      <c r="Q40" s="128">
        <v>0</v>
      </c>
    </row>
    <row r="41" spans="1:17" ht="25.5" x14ac:dyDescent="0.25">
      <c r="A41" s="5">
        <v>8</v>
      </c>
      <c r="B41" s="117" t="s">
        <v>145</v>
      </c>
      <c r="C41" s="126" t="s">
        <v>61</v>
      </c>
      <c r="D41" s="126" t="s">
        <v>209</v>
      </c>
      <c r="E41" s="126" t="s">
        <v>62</v>
      </c>
      <c r="F41" s="125" t="s">
        <v>146</v>
      </c>
      <c r="G41" s="125" t="s">
        <v>80</v>
      </c>
      <c r="H41" s="127">
        <v>5</v>
      </c>
      <c r="I41" s="127">
        <v>3</v>
      </c>
      <c r="J41" s="127">
        <v>3</v>
      </c>
      <c r="K41" s="128">
        <v>5286</v>
      </c>
      <c r="L41" s="128">
        <v>5286</v>
      </c>
      <c r="M41" s="128">
        <v>0</v>
      </c>
      <c r="N41" s="129">
        <v>0</v>
      </c>
      <c r="O41" s="128">
        <v>0</v>
      </c>
      <c r="P41" s="128">
        <v>0</v>
      </c>
      <c r="Q41" s="128">
        <v>0</v>
      </c>
    </row>
    <row r="42" spans="1:17" ht="25.5" x14ac:dyDescent="0.25">
      <c r="A42" s="131">
        <v>1</v>
      </c>
      <c r="B42" s="80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13</v>
      </c>
      <c r="O42" s="82">
        <f>P42+Q42</f>
        <v>35645.360000000001</v>
      </c>
      <c r="P42" s="82">
        <v>24470.36</v>
      </c>
      <c r="Q42" s="82">
        <v>11175</v>
      </c>
    </row>
    <row r="43" spans="1:17" ht="25.5" x14ac:dyDescent="0.25">
      <c r="A43" s="131">
        <f>A42+1</f>
        <v>2</v>
      </c>
      <c r="B43" s="80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2">L43+M43</f>
        <v>0</v>
      </c>
      <c r="L43" s="82">
        <v>0</v>
      </c>
      <c r="M43" s="82">
        <v>0</v>
      </c>
      <c r="N43" s="81">
        <v>110</v>
      </c>
      <c r="O43" s="82">
        <f t="shared" ref="O43:O78" si="3">P43+Q43</f>
        <v>186262.52000000002</v>
      </c>
      <c r="P43" s="82">
        <f>175344.14+12189.23-1270.85</f>
        <v>186262.52000000002</v>
      </c>
      <c r="Q43" s="82">
        <v>0</v>
      </c>
    </row>
    <row r="44" spans="1:17" ht="25.5" x14ac:dyDescent="0.25">
      <c r="A44" s="131">
        <f t="shared" ref="A44:A78" si="4">A43+1</f>
        <v>3</v>
      </c>
      <c r="B44" s="80" t="s">
        <v>18</v>
      </c>
      <c r="C44" s="80" t="s">
        <v>61</v>
      </c>
      <c r="D44" s="80" t="s">
        <v>151</v>
      </c>
      <c r="E44" s="80" t="s">
        <v>88</v>
      </c>
      <c r="F44" s="80" t="s">
        <v>152</v>
      </c>
      <c r="G44" s="81" t="s">
        <v>48</v>
      </c>
      <c r="H44" s="81">
        <v>51</v>
      </c>
      <c r="I44" s="81">
        <v>22</v>
      </c>
      <c r="J44" s="81">
        <v>33</v>
      </c>
      <c r="K44" s="82">
        <f t="shared" si="2"/>
        <v>7822.4000000000015</v>
      </c>
      <c r="L44" s="82">
        <f>41590.83-33768.43</f>
        <v>7822.4000000000015</v>
      </c>
      <c r="M44" s="82">
        <v>0</v>
      </c>
      <c r="N44" s="81">
        <v>0</v>
      </c>
      <c r="O44" s="82">
        <f t="shared" si="3"/>
        <v>0</v>
      </c>
      <c r="P44" s="82">
        <v>0</v>
      </c>
      <c r="Q44" s="82">
        <v>0</v>
      </c>
    </row>
    <row r="45" spans="1:17" ht="25.5" x14ac:dyDescent="0.25">
      <c r="A45" s="131">
        <f t="shared" si="4"/>
        <v>4</v>
      </c>
      <c r="B45" s="80" t="s">
        <v>71</v>
      </c>
      <c r="C45" s="80" t="s">
        <v>36</v>
      </c>
      <c r="D45" s="80" t="s">
        <v>37</v>
      </c>
      <c r="E45" s="80" t="s">
        <v>72</v>
      </c>
      <c r="F45" s="80" t="s">
        <v>178</v>
      </c>
      <c r="G45" s="81" t="s">
        <v>48</v>
      </c>
      <c r="H45" s="81">
        <v>37</v>
      </c>
      <c r="I45" s="81">
        <v>22</v>
      </c>
      <c r="J45" s="81">
        <v>27</v>
      </c>
      <c r="K45" s="82">
        <f t="shared" si="2"/>
        <v>24634.15</v>
      </c>
      <c r="L45" s="82">
        <v>15946.1</v>
      </c>
      <c r="M45" s="82">
        <v>8688.0499999999993</v>
      </c>
      <c r="N45" s="81">
        <v>24</v>
      </c>
      <c r="O45" s="82">
        <f t="shared" si="3"/>
        <v>43500.53</v>
      </c>
      <c r="P45" s="82">
        <v>41325.51</v>
      </c>
      <c r="Q45" s="82">
        <v>2175.02</v>
      </c>
    </row>
    <row r="46" spans="1:17" ht="38.25" x14ac:dyDescent="0.25">
      <c r="A46" s="131">
        <f t="shared" si="4"/>
        <v>5</v>
      </c>
      <c r="B46" s="80" t="s">
        <v>89</v>
      </c>
      <c r="C46" s="80" t="s">
        <v>228</v>
      </c>
      <c r="D46" s="80" t="s">
        <v>228</v>
      </c>
      <c r="E46" s="80" t="s">
        <v>90</v>
      </c>
      <c r="F46" s="80" t="s">
        <v>129</v>
      </c>
      <c r="G46" s="81" t="s">
        <v>48</v>
      </c>
      <c r="H46" s="81">
        <v>2</v>
      </c>
      <c r="I46" s="81">
        <v>1</v>
      </c>
      <c r="J46" s="81">
        <v>1</v>
      </c>
      <c r="K46" s="82">
        <f t="shared" si="2"/>
        <v>0</v>
      </c>
      <c r="L46" s="82">
        <v>0</v>
      </c>
      <c r="M46" s="82">
        <v>0</v>
      </c>
      <c r="N46" s="81">
        <v>0</v>
      </c>
      <c r="O46" s="82">
        <f t="shared" si="3"/>
        <v>0</v>
      </c>
      <c r="P46" s="82">
        <v>0</v>
      </c>
      <c r="Q46" s="82">
        <v>0</v>
      </c>
    </row>
    <row r="47" spans="1:17" ht="25.5" x14ac:dyDescent="0.25">
      <c r="A47" s="131">
        <f t="shared" si="4"/>
        <v>6</v>
      </c>
      <c r="B47" s="80" t="s">
        <v>19</v>
      </c>
      <c r="C47" s="80" t="s">
        <v>36</v>
      </c>
      <c r="D47" s="80" t="s">
        <v>37</v>
      </c>
      <c r="E47" s="80" t="s">
        <v>40</v>
      </c>
      <c r="F47" s="80" t="s">
        <v>130</v>
      </c>
      <c r="G47" s="81" t="s">
        <v>48</v>
      </c>
      <c r="H47" s="81">
        <v>23</v>
      </c>
      <c r="I47" s="81">
        <v>19</v>
      </c>
      <c r="J47" s="81">
        <v>25</v>
      </c>
      <c r="K47" s="82">
        <f t="shared" si="2"/>
        <v>21991.279999999999</v>
      </c>
      <c r="L47" s="82">
        <v>21991.279999999999</v>
      </c>
      <c r="M47" s="82">
        <v>0</v>
      </c>
      <c r="N47" s="81">
        <v>13</v>
      </c>
      <c r="O47" s="82">
        <f t="shared" si="3"/>
        <v>45552.480000000003</v>
      </c>
      <c r="P47" s="82">
        <v>45552.480000000003</v>
      </c>
      <c r="Q47" s="82">
        <v>0</v>
      </c>
    </row>
    <row r="48" spans="1:17" ht="25.5" x14ac:dyDescent="0.25">
      <c r="A48" s="131">
        <f t="shared" si="4"/>
        <v>7</v>
      </c>
      <c r="B48" s="80" t="s">
        <v>20</v>
      </c>
      <c r="C48" s="80" t="s">
        <v>259</v>
      </c>
      <c r="D48" s="80" t="s">
        <v>260</v>
      </c>
      <c r="E48" s="80" t="s">
        <v>41</v>
      </c>
      <c r="F48" s="80" t="s">
        <v>91</v>
      </c>
      <c r="G48" s="81" t="s">
        <v>48</v>
      </c>
      <c r="H48" s="81">
        <v>46</v>
      </c>
      <c r="I48" s="81">
        <v>30</v>
      </c>
      <c r="J48" s="81">
        <v>34</v>
      </c>
      <c r="K48" s="82">
        <f t="shared" si="2"/>
        <v>83050.92</v>
      </c>
      <c r="L48" s="82">
        <v>65258.95</v>
      </c>
      <c r="M48" s="82">
        <f>18919.65-1127.68</f>
        <v>17791.97</v>
      </c>
      <c r="N48" s="81">
        <v>22</v>
      </c>
      <c r="O48" s="82">
        <f t="shared" si="3"/>
        <v>60109.689999999995</v>
      </c>
      <c r="P48" s="82">
        <v>55811.199999999997</v>
      </c>
      <c r="Q48" s="82">
        <v>4298.49</v>
      </c>
    </row>
    <row r="49" spans="1:17" ht="25.5" x14ac:dyDescent="0.25">
      <c r="A49" s="131">
        <f t="shared" si="4"/>
        <v>8</v>
      </c>
      <c r="B49" s="80" t="s">
        <v>21</v>
      </c>
      <c r="C49" s="80" t="s">
        <v>35</v>
      </c>
      <c r="D49" s="80" t="s">
        <v>38</v>
      </c>
      <c r="E49" s="80" t="s">
        <v>42</v>
      </c>
      <c r="F49" s="80" t="s">
        <v>53</v>
      </c>
      <c r="G49" s="81" t="s">
        <v>48</v>
      </c>
      <c r="H49" s="81">
        <v>51</v>
      </c>
      <c r="I49" s="81">
        <v>19</v>
      </c>
      <c r="J49" s="81">
        <v>24</v>
      </c>
      <c r="K49" s="82">
        <f t="shared" si="2"/>
        <v>49462.96</v>
      </c>
      <c r="L49" s="82">
        <f>45862.56+3600.4</f>
        <v>49462.96</v>
      </c>
      <c r="M49" s="82">
        <v>0</v>
      </c>
      <c r="N49" s="81">
        <v>16</v>
      </c>
      <c r="O49" s="82">
        <f t="shared" si="3"/>
        <v>64514.61</v>
      </c>
      <c r="P49" s="82">
        <v>64514.61</v>
      </c>
      <c r="Q49" s="82">
        <v>0</v>
      </c>
    </row>
    <row r="50" spans="1:17" ht="25.5" x14ac:dyDescent="0.25">
      <c r="A50" s="131">
        <f t="shared" si="4"/>
        <v>9</v>
      </c>
      <c r="B50" s="80" t="s">
        <v>49</v>
      </c>
      <c r="C50" s="80" t="s">
        <v>36</v>
      </c>
      <c r="D50" s="80" t="s">
        <v>37</v>
      </c>
      <c r="E50" s="80" t="s">
        <v>50</v>
      </c>
      <c r="F50" s="80" t="s">
        <v>92</v>
      </c>
      <c r="G50" s="81" t="s">
        <v>48</v>
      </c>
      <c r="H50" s="81">
        <v>75</v>
      </c>
      <c r="I50" s="81">
        <v>46</v>
      </c>
      <c r="J50" s="81">
        <v>64</v>
      </c>
      <c r="K50" s="82">
        <f t="shared" si="2"/>
        <v>73733.569999999992</v>
      </c>
      <c r="L50" s="82">
        <v>66904.95</v>
      </c>
      <c r="M50" s="82">
        <v>6828.62</v>
      </c>
      <c r="N50" s="81">
        <v>22</v>
      </c>
      <c r="O50" s="82">
        <f t="shared" si="3"/>
        <v>29192.86</v>
      </c>
      <c r="P50" s="82">
        <v>26831.78</v>
      </c>
      <c r="Q50" s="82">
        <v>2361.08</v>
      </c>
    </row>
    <row r="51" spans="1:17" ht="25.5" x14ac:dyDescent="0.25">
      <c r="A51" s="131">
        <f t="shared" si="4"/>
        <v>10</v>
      </c>
      <c r="B51" s="80" t="s">
        <v>22</v>
      </c>
      <c r="C51" s="80" t="s">
        <v>61</v>
      </c>
      <c r="D51" s="80" t="s">
        <v>74</v>
      </c>
      <c r="E51" s="80" t="s">
        <v>85</v>
      </c>
      <c r="F51" s="80" t="s">
        <v>93</v>
      </c>
      <c r="G51" s="81" t="s">
        <v>48</v>
      </c>
      <c r="H51" s="81">
        <v>64</v>
      </c>
      <c r="I51" s="81">
        <v>46</v>
      </c>
      <c r="J51" s="81">
        <v>61</v>
      </c>
      <c r="K51" s="82">
        <f t="shared" si="2"/>
        <v>118468.92000000001</v>
      </c>
      <c r="L51" s="82">
        <v>105698.35</v>
      </c>
      <c r="M51" s="82">
        <v>12770.57</v>
      </c>
      <c r="N51" s="81">
        <v>49</v>
      </c>
      <c r="O51" s="82">
        <f t="shared" si="3"/>
        <v>420115.15</v>
      </c>
      <c r="P51" s="82">
        <v>417284.06</v>
      </c>
      <c r="Q51" s="82">
        <v>2831.09</v>
      </c>
    </row>
    <row r="52" spans="1:17" ht="25.5" x14ac:dyDescent="0.25">
      <c r="A52" s="131">
        <f t="shared" si="4"/>
        <v>11</v>
      </c>
      <c r="B52" s="80" t="s">
        <v>54</v>
      </c>
      <c r="C52" s="80" t="s">
        <v>36</v>
      </c>
      <c r="D52" s="80" t="s">
        <v>37</v>
      </c>
      <c r="E52" s="80" t="s">
        <v>55</v>
      </c>
      <c r="F52" s="80" t="s">
        <v>94</v>
      </c>
      <c r="G52" s="81" t="s">
        <v>48</v>
      </c>
      <c r="H52" s="81">
        <v>120</v>
      </c>
      <c r="I52" s="81">
        <v>94</v>
      </c>
      <c r="J52" s="81">
        <v>117</v>
      </c>
      <c r="K52" s="82">
        <f t="shared" si="2"/>
        <v>130159.29000000001</v>
      </c>
      <c r="L52" s="82">
        <v>104770.21</v>
      </c>
      <c r="M52" s="82">
        <v>25389.08</v>
      </c>
      <c r="N52" s="81">
        <v>68</v>
      </c>
      <c r="O52" s="82">
        <f t="shared" si="3"/>
        <v>132138.66999999998</v>
      </c>
      <c r="P52" s="82">
        <v>124609.54</v>
      </c>
      <c r="Q52" s="82">
        <f>6617.83+911.3</f>
        <v>7529.13</v>
      </c>
    </row>
    <row r="53" spans="1:17" ht="25.5" x14ac:dyDescent="0.25">
      <c r="A53" s="131">
        <f t="shared" si="4"/>
        <v>12</v>
      </c>
      <c r="B53" s="80" t="s">
        <v>23</v>
      </c>
      <c r="C53" s="80" t="s">
        <v>36</v>
      </c>
      <c r="D53" s="80" t="s">
        <v>37</v>
      </c>
      <c r="E53" s="80" t="s">
        <v>85</v>
      </c>
      <c r="F53" s="80" t="s">
        <v>95</v>
      </c>
      <c r="G53" s="81" t="s">
        <v>48</v>
      </c>
      <c r="H53" s="81">
        <v>73</v>
      </c>
      <c r="I53" s="81">
        <v>26</v>
      </c>
      <c r="J53" s="81">
        <v>29</v>
      </c>
      <c r="K53" s="82">
        <f t="shared" si="2"/>
        <v>23683.88</v>
      </c>
      <c r="L53" s="82">
        <v>23683.88</v>
      </c>
      <c r="M53" s="82">
        <v>0</v>
      </c>
      <c r="N53" s="81">
        <v>93</v>
      </c>
      <c r="O53" s="82">
        <f t="shared" si="3"/>
        <v>243083.46</v>
      </c>
      <c r="P53" s="82">
        <v>243083.46</v>
      </c>
      <c r="Q53" s="82">
        <v>0</v>
      </c>
    </row>
    <row r="54" spans="1:17" ht="25.5" x14ac:dyDescent="0.25">
      <c r="A54" s="131">
        <f t="shared" si="4"/>
        <v>13</v>
      </c>
      <c r="B54" s="80" t="s">
        <v>56</v>
      </c>
      <c r="C54" s="80" t="s">
        <v>36</v>
      </c>
      <c r="D54" s="80" t="s">
        <v>37</v>
      </c>
      <c r="E54" s="80" t="s">
        <v>57</v>
      </c>
      <c r="F54" s="80" t="s">
        <v>75</v>
      </c>
      <c r="G54" s="81" t="s">
        <v>48</v>
      </c>
      <c r="H54" s="81">
        <v>15</v>
      </c>
      <c r="I54" s="81">
        <v>0</v>
      </c>
      <c r="J54" s="81">
        <v>0</v>
      </c>
      <c r="K54" s="82">
        <f t="shared" si="2"/>
        <v>0</v>
      </c>
      <c r="L54" s="82">
        <v>0</v>
      </c>
      <c r="M54" s="82">
        <v>0</v>
      </c>
      <c r="N54" s="81">
        <v>0</v>
      </c>
      <c r="O54" s="82">
        <f t="shared" si="3"/>
        <v>0</v>
      </c>
      <c r="P54" s="82">
        <v>0</v>
      </c>
      <c r="Q54" s="82">
        <v>0</v>
      </c>
    </row>
    <row r="55" spans="1:17" ht="25.5" x14ac:dyDescent="0.25">
      <c r="A55" s="131">
        <f t="shared" si="4"/>
        <v>14</v>
      </c>
      <c r="B55" s="80" t="s">
        <v>145</v>
      </c>
      <c r="C55" s="80" t="s">
        <v>61</v>
      </c>
      <c r="D55" s="80" t="s">
        <v>179</v>
      </c>
      <c r="E55" s="80" t="s">
        <v>133</v>
      </c>
      <c r="F55" s="80" t="s">
        <v>180</v>
      </c>
      <c r="G55" s="81" t="s">
        <v>48</v>
      </c>
      <c r="H55" s="81">
        <v>10</v>
      </c>
      <c r="I55" s="81">
        <v>5</v>
      </c>
      <c r="J55" s="81">
        <v>5</v>
      </c>
      <c r="K55" s="82">
        <f t="shared" si="2"/>
        <v>2138.1</v>
      </c>
      <c r="L55" s="82">
        <v>2138.1</v>
      </c>
      <c r="M55" s="82">
        <v>0</v>
      </c>
      <c r="N55" s="81">
        <v>0</v>
      </c>
      <c r="O55" s="82">
        <f t="shared" si="3"/>
        <v>0</v>
      </c>
      <c r="P55" s="82">
        <v>0</v>
      </c>
      <c r="Q55" s="82">
        <v>0</v>
      </c>
    </row>
    <row r="56" spans="1:17" ht="25.5" x14ac:dyDescent="0.25">
      <c r="A56" s="131">
        <f t="shared" si="4"/>
        <v>15</v>
      </c>
      <c r="B56" s="80" t="s">
        <v>24</v>
      </c>
      <c r="C56" s="80" t="s">
        <v>36</v>
      </c>
      <c r="D56" s="80" t="s">
        <v>37</v>
      </c>
      <c r="E56" s="80" t="s">
        <v>43</v>
      </c>
      <c r="F56" s="80" t="s">
        <v>76</v>
      </c>
      <c r="G56" s="81" t="s">
        <v>48</v>
      </c>
      <c r="H56" s="81">
        <v>9</v>
      </c>
      <c r="I56" s="81">
        <v>0</v>
      </c>
      <c r="J56" s="81">
        <v>0</v>
      </c>
      <c r="K56" s="82">
        <f t="shared" si="2"/>
        <v>0</v>
      </c>
      <c r="L56" s="82">
        <v>0</v>
      </c>
      <c r="M56" s="82">
        <v>0</v>
      </c>
      <c r="N56" s="81">
        <v>8</v>
      </c>
      <c r="O56" s="82">
        <f t="shared" si="3"/>
        <v>9741.7199999999993</v>
      </c>
      <c r="P56" s="82">
        <v>9741.7199999999993</v>
      </c>
      <c r="Q56" s="82">
        <v>0</v>
      </c>
    </row>
    <row r="57" spans="1:17" ht="25.5" x14ac:dyDescent="0.25">
      <c r="A57" s="131">
        <f t="shared" si="4"/>
        <v>16</v>
      </c>
      <c r="B57" s="80" t="s">
        <v>51</v>
      </c>
      <c r="C57" s="80" t="s">
        <v>36</v>
      </c>
      <c r="D57" s="80" t="s">
        <v>37</v>
      </c>
      <c r="E57" s="80" t="s">
        <v>52</v>
      </c>
      <c r="F57" s="80" t="s">
        <v>87</v>
      </c>
      <c r="G57" s="81" t="s">
        <v>48</v>
      </c>
      <c r="H57" s="81">
        <v>56</v>
      </c>
      <c r="I57" s="81">
        <v>48</v>
      </c>
      <c r="J57" s="81">
        <v>65</v>
      </c>
      <c r="K57" s="82">
        <f t="shared" si="2"/>
        <v>80370.490000000005</v>
      </c>
      <c r="L57" s="82">
        <v>80370.490000000005</v>
      </c>
      <c r="M57" s="82">
        <v>0</v>
      </c>
      <c r="N57" s="81">
        <v>25</v>
      </c>
      <c r="O57" s="82">
        <f t="shared" si="3"/>
        <v>63031.47</v>
      </c>
      <c r="P57" s="82">
        <v>63031.47</v>
      </c>
      <c r="Q57" s="82">
        <v>0</v>
      </c>
    </row>
    <row r="58" spans="1:17" ht="25.5" x14ac:dyDescent="0.25">
      <c r="A58" s="131">
        <f t="shared" si="4"/>
        <v>17</v>
      </c>
      <c r="B58" s="80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17</v>
      </c>
      <c r="I58" s="81">
        <v>12</v>
      </c>
      <c r="J58" s="81">
        <v>15</v>
      </c>
      <c r="K58" s="82">
        <f t="shared" si="2"/>
        <v>0</v>
      </c>
      <c r="L58" s="82">
        <v>0</v>
      </c>
      <c r="M58" s="82">
        <v>0</v>
      </c>
      <c r="N58" s="81">
        <v>0</v>
      </c>
      <c r="O58" s="82">
        <f t="shared" si="3"/>
        <v>0</v>
      </c>
      <c r="P58" s="82">
        <v>0</v>
      </c>
      <c r="Q58" s="82">
        <v>0</v>
      </c>
    </row>
    <row r="59" spans="1:17" ht="25.5" x14ac:dyDescent="0.25">
      <c r="A59" s="131">
        <f t="shared" si="4"/>
        <v>18</v>
      </c>
      <c r="B59" s="80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72</v>
      </c>
      <c r="I59" s="81">
        <v>18</v>
      </c>
      <c r="J59" s="81">
        <v>24</v>
      </c>
      <c r="K59" s="82">
        <f t="shared" si="2"/>
        <v>21112.23</v>
      </c>
      <c r="L59" s="82">
        <v>21112.23</v>
      </c>
      <c r="M59" s="82">
        <v>0</v>
      </c>
      <c r="N59" s="81">
        <v>16</v>
      </c>
      <c r="O59" s="82">
        <f t="shared" si="3"/>
        <v>21789.3</v>
      </c>
      <c r="P59" s="82">
        <v>21789.3</v>
      </c>
      <c r="Q59" s="82">
        <v>0</v>
      </c>
    </row>
    <row r="60" spans="1:17" ht="25.5" x14ac:dyDescent="0.25">
      <c r="A60" s="131">
        <f t="shared" si="4"/>
        <v>19</v>
      </c>
      <c r="B60" s="80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31</v>
      </c>
      <c r="I60" s="81">
        <v>26</v>
      </c>
      <c r="J60" s="81">
        <v>37</v>
      </c>
      <c r="K60" s="82">
        <f t="shared" si="2"/>
        <v>26106.86</v>
      </c>
      <c r="L60" s="82">
        <v>26106.86</v>
      </c>
      <c r="M60" s="82">
        <v>0</v>
      </c>
      <c r="N60" s="81">
        <v>12</v>
      </c>
      <c r="O60" s="82">
        <f t="shared" si="3"/>
        <v>28761.43</v>
      </c>
      <c r="P60" s="82">
        <f>28543.93+217.5</f>
        <v>28761.43</v>
      </c>
      <c r="Q60" s="82">
        <v>0</v>
      </c>
    </row>
    <row r="61" spans="1:17" ht="25.5" x14ac:dyDescent="0.25">
      <c r="A61" s="131">
        <f t="shared" si="4"/>
        <v>20</v>
      </c>
      <c r="B61" s="80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162</v>
      </c>
      <c r="I61" s="81">
        <v>146</v>
      </c>
      <c r="J61" s="81">
        <v>165</v>
      </c>
      <c r="K61" s="82">
        <f t="shared" si="2"/>
        <v>131115.53</v>
      </c>
      <c r="L61" s="82">
        <v>123198.3</v>
      </c>
      <c r="M61" s="82">
        <v>7917.23</v>
      </c>
      <c r="N61" s="81">
        <v>21</v>
      </c>
      <c r="O61" s="82">
        <f t="shared" si="3"/>
        <v>68165.709999999992</v>
      </c>
      <c r="P61" s="82">
        <v>62244.42</v>
      </c>
      <c r="Q61" s="82">
        <v>5921.29</v>
      </c>
    </row>
    <row r="62" spans="1:17" ht="25.5" x14ac:dyDescent="0.25">
      <c r="A62" s="131">
        <f t="shared" si="4"/>
        <v>21</v>
      </c>
      <c r="B62" s="80" t="s">
        <v>77</v>
      </c>
      <c r="C62" s="80" t="s">
        <v>259</v>
      </c>
      <c r="D62" s="80" t="s">
        <v>261</v>
      </c>
      <c r="E62" s="80" t="s">
        <v>43</v>
      </c>
      <c r="F62" s="80" t="s">
        <v>157</v>
      </c>
      <c r="G62" s="81" t="s">
        <v>48</v>
      </c>
      <c r="H62" s="81">
        <v>50</v>
      </c>
      <c r="I62" s="81">
        <v>16</v>
      </c>
      <c r="J62" s="81">
        <v>22</v>
      </c>
      <c r="K62" s="82">
        <f t="shared" si="2"/>
        <v>37396.93</v>
      </c>
      <c r="L62" s="82">
        <v>37396.93</v>
      </c>
      <c r="M62" s="82">
        <v>0</v>
      </c>
      <c r="N62" s="81">
        <v>42</v>
      </c>
      <c r="O62" s="82">
        <f t="shared" si="3"/>
        <v>65006.06</v>
      </c>
      <c r="P62" s="82">
        <f>66269.14-1263.08</f>
        <v>65006.06</v>
      </c>
      <c r="Q62" s="82">
        <v>0</v>
      </c>
    </row>
    <row r="63" spans="1:17" ht="25.5" x14ac:dyDescent="0.25">
      <c r="A63" s="131">
        <f t="shared" si="4"/>
        <v>22</v>
      </c>
      <c r="B63" s="80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62</v>
      </c>
      <c r="I63" s="81">
        <v>8</v>
      </c>
      <c r="J63" s="81">
        <v>8</v>
      </c>
      <c r="K63" s="82">
        <f t="shared" si="2"/>
        <v>8881.3700000000008</v>
      </c>
      <c r="L63" s="82">
        <v>8881.3700000000008</v>
      </c>
      <c r="M63" s="82">
        <v>0</v>
      </c>
      <c r="N63" s="81">
        <v>23</v>
      </c>
      <c r="O63" s="82">
        <f t="shared" si="3"/>
        <v>56364.57</v>
      </c>
      <c r="P63" s="82">
        <v>56364.57</v>
      </c>
      <c r="Q63" s="82">
        <v>0</v>
      </c>
    </row>
    <row r="64" spans="1:17" ht="25.5" x14ac:dyDescent="0.25">
      <c r="A64" s="131">
        <f t="shared" si="4"/>
        <v>23</v>
      </c>
      <c r="B64" s="80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34</v>
      </c>
      <c r="I64" s="81">
        <v>17</v>
      </c>
      <c r="J64" s="81">
        <v>25</v>
      </c>
      <c r="K64" s="82">
        <f t="shared" si="2"/>
        <v>32532.400000000001</v>
      </c>
      <c r="L64" s="82">
        <f>23240.16+4833.52+4458.72</f>
        <v>32532.400000000001</v>
      </c>
      <c r="M64" s="82">
        <v>0</v>
      </c>
      <c r="N64" s="81">
        <v>11</v>
      </c>
      <c r="O64" s="82">
        <f t="shared" si="3"/>
        <v>31418.019999999997</v>
      </c>
      <c r="P64" s="82">
        <f>30973.42+444.6</f>
        <v>31418.019999999997</v>
      </c>
      <c r="Q64" s="82">
        <v>0</v>
      </c>
    </row>
    <row r="65" spans="1:17" ht="25.5" x14ac:dyDescent="0.25">
      <c r="A65" s="131">
        <f t="shared" si="4"/>
        <v>24</v>
      </c>
      <c r="B65" s="80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9</v>
      </c>
      <c r="J65" s="81">
        <v>9</v>
      </c>
      <c r="K65" s="82">
        <f t="shared" si="2"/>
        <v>4370.79</v>
      </c>
      <c r="L65" s="82">
        <v>4370.79</v>
      </c>
      <c r="M65" s="82">
        <v>0</v>
      </c>
      <c r="N65" s="81">
        <v>0</v>
      </c>
      <c r="O65" s="82">
        <f t="shared" si="3"/>
        <v>0</v>
      </c>
      <c r="P65" s="82">
        <v>0</v>
      </c>
      <c r="Q65" s="82">
        <v>0</v>
      </c>
    </row>
    <row r="66" spans="1:17" ht="25.5" x14ac:dyDescent="0.25">
      <c r="A66" s="131">
        <f t="shared" si="4"/>
        <v>25</v>
      </c>
      <c r="B66" s="80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54</v>
      </c>
      <c r="I66" s="81">
        <v>36</v>
      </c>
      <c r="J66" s="81">
        <v>46</v>
      </c>
      <c r="K66" s="82">
        <f t="shared" si="2"/>
        <v>40250.660000000003</v>
      </c>
      <c r="L66" s="82">
        <v>40250.660000000003</v>
      </c>
      <c r="M66" s="82">
        <v>0</v>
      </c>
      <c r="N66" s="81">
        <v>0</v>
      </c>
      <c r="O66" s="82">
        <f t="shared" si="3"/>
        <v>0</v>
      </c>
      <c r="P66" s="82">
        <v>0</v>
      </c>
      <c r="Q66" s="82">
        <v>0</v>
      </c>
    </row>
    <row r="67" spans="1:17" ht="25.5" x14ac:dyDescent="0.25">
      <c r="A67" s="131">
        <f t="shared" si="4"/>
        <v>26</v>
      </c>
      <c r="B67" s="80" t="s">
        <v>132</v>
      </c>
      <c r="C67" s="80" t="s">
        <v>61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54</v>
      </c>
      <c r="I67" s="81">
        <v>36</v>
      </c>
      <c r="J67" s="81">
        <v>46</v>
      </c>
      <c r="K67" s="82">
        <f t="shared" si="2"/>
        <v>40250.660000000003</v>
      </c>
      <c r="L67" s="82">
        <v>40250.660000000003</v>
      </c>
      <c r="M67" s="82">
        <v>0</v>
      </c>
      <c r="N67" s="81">
        <v>0</v>
      </c>
      <c r="O67" s="82">
        <f t="shared" si="3"/>
        <v>0</v>
      </c>
      <c r="P67" s="82">
        <v>0</v>
      </c>
      <c r="Q67" s="82">
        <v>0</v>
      </c>
    </row>
    <row r="68" spans="1:17" ht="25.5" x14ac:dyDescent="0.25">
      <c r="A68" s="131">
        <f t="shared" si="4"/>
        <v>27</v>
      </c>
      <c r="B68" s="80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110</v>
      </c>
      <c r="I68" s="81">
        <v>57</v>
      </c>
      <c r="J68" s="81">
        <v>77</v>
      </c>
      <c r="K68" s="82">
        <f t="shared" si="2"/>
        <v>99862.03</v>
      </c>
      <c r="L68" s="82">
        <v>92365.53</v>
      </c>
      <c r="M68" s="82">
        <v>7496.5</v>
      </c>
      <c r="N68" s="81">
        <v>50</v>
      </c>
      <c r="O68" s="82">
        <f t="shared" si="3"/>
        <v>101941.39</v>
      </c>
      <c r="P68" s="82">
        <v>101941.39</v>
      </c>
      <c r="Q68" s="82">
        <v>0</v>
      </c>
    </row>
    <row r="69" spans="1:17" ht="25.5" x14ac:dyDescent="0.25">
      <c r="A69" s="131">
        <f t="shared" si="4"/>
        <v>28</v>
      </c>
      <c r="B69" s="80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2"/>
        <v>0</v>
      </c>
      <c r="L69" s="82">
        <v>0</v>
      </c>
      <c r="M69" s="82">
        <v>0</v>
      </c>
      <c r="N69" s="81">
        <v>0</v>
      </c>
      <c r="O69" s="82">
        <f t="shared" si="3"/>
        <v>0</v>
      </c>
      <c r="P69" s="82">
        <v>0</v>
      </c>
      <c r="Q69" s="82">
        <v>0</v>
      </c>
    </row>
    <row r="70" spans="1:17" ht="25.5" x14ac:dyDescent="0.25">
      <c r="A70" s="131">
        <f t="shared" si="4"/>
        <v>29</v>
      </c>
      <c r="B70" s="80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2"/>
        <v>0</v>
      </c>
      <c r="L70" s="82">
        <v>0</v>
      </c>
      <c r="M70" s="82">
        <v>0</v>
      </c>
      <c r="N70" s="81">
        <v>1</v>
      </c>
      <c r="O70" s="82">
        <f t="shared" si="3"/>
        <v>0</v>
      </c>
      <c r="P70" s="82">
        <v>0</v>
      </c>
      <c r="Q70" s="82">
        <v>0</v>
      </c>
    </row>
    <row r="71" spans="1:17" ht="25.5" x14ac:dyDescent="0.25">
      <c r="A71" s="131">
        <f t="shared" si="4"/>
        <v>30</v>
      </c>
      <c r="B71" s="80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95</v>
      </c>
      <c r="I71" s="81">
        <v>57</v>
      </c>
      <c r="J71" s="81">
        <v>94</v>
      </c>
      <c r="K71" s="82">
        <f t="shared" si="2"/>
        <v>54615.11</v>
      </c>
      <c r="L71" s="82">
        <v>54615.11</v>
      </c>
      <c r="M71" s="82">
        <v>0</v>
      </c>
      <c r="N71" s="81">
        <v>69</v>
      </c>
      <c r="O71" s="82">
        <f t="shared" si="3"/>
        <v>120551.65</v>
      </c>
      <c r="P71" s="82">
        <v>120551.65</v>
      </c>
      <c r="Q71" s="82">
        <v>0</v>
      </c>
    </row>
    <row r="72" spans="1:17" ht="25.5" x14ac:dyDescent="0.25">
      <c r="A72" s="131">
        <f t="shared" si="4"/>
        <v>31</v>
      </c>
      <c r="B72" s="80" t="s">
        <v>32</v>
      </c>
      <c r="C72" s="80" t="s">
        <v>262</v>
      </c>
      <c r="D72" s="80" t="s">
        <v>263</v>
      </c>
      <c r="E72" s="80" t="s">
        <v>41</v>
      </c>
      <c r="F72" s="80" t="s">
        <v>102</v>
      </c>
      <c r="G72" s="81" t="s">
        <v>48</v>
      </c>
      <c r="H72" s="81">
        <v>81</v>
      </c>
      <c r="I72" s="81">
        <v>64</v>
      </c>
      <c r="J72" s="81">
        <v>85</v>
      </c>
      <c r="K72" s="82">
        <f t="shared" si="2"/>
        <v>87326.83</v>
      </c>
      <c r="L72" s="82">
        <v>69423.34</v>
      </c>
      <c r="M72" s="82">
        <v>17903.490000000002</v>
      </c>
      <c r="N72" s="81">
        <v>44</v>
      </c>
      <c r="O72" s="82">
        <f t="shared" si="3"/>
        <v>152740.51</v>
      </c>
      <c r="P72" s="82">
        <v>143043.56</v>
      </c>
      <c r="Q72" s="82">
        <v>9696.9500000000007</v>
      </c>
    </row>
    <row r="73" spans="1:17" ht="25.5" x14ac:dyDescent="0.25">
      <c r="A73" s="131">
        <f t="shared" si="4"/>
        <v>32</v>
      </c>
      <c r="B73" s="80" t="s">
        <v>138</v>
      </c>
      <c r="C73" s="80" t="s">
        <v>61</v>
      </c>
      <c r="D73" s="80" t="s">
        <v>191</v>
      </c>
      <c r="E73" s="80" t="s">
        <v>133</v>
      </c>
      <c r="F73" s="80" t="s">
        <v>264</v>
      </c>
      <c r="G73" s="81" t="s">
        <v>48</v>
      </c>
      <c r="H73" s="81">
        <v>112</v>
      </c>
      <c r="I73" s="81">
        <v>88</v>
      </c>
      <c r="J73" s="81">
        <v>100</v>
      </c>
      <c r="K73" s="82">
        <f t="shared" si="2"/>
        <v>67396.7</v>
      </c>
      <c r="L73" s="82">
        <f>45329.44+9601.13</f>
        <v>54930.57</v>
      </c>
      <c r="M73" s="82">
        <f>22067.26-9601.13</f>
        <v>12466.13</v>
      </c>
      <c r="N73" s="81">
        <v>0</v>
      </c>
      <c r="O73" s="82">
        <f t="shared" si="3"/>
        <v>0</v>
      </c>
      <c r="P73" s="82">
        <v>0</v>
      </c>
      <c r="Q73" s="82">
        <v>0</v>
      </c>
    </row>
    <row r="74" spans="1:17" ht="25.5" x14ac:dyDescent="0.25">
      <c r="A74" s="131">
        <f t="shared" si="4"/>
        <v>33</v>
      </c>
      <c r="B74" s="80" t="s">
        <v>188</v>
      </c>
      <c r="C74" s="80" t="s">
        <v>228</v>
      </c>
      <c r="D74" s="80" t="s">
        <v>228</v>
      </c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2"/>
        <v>3174.24</v>
      </c>
      <c r="L74" s="82">
        <v>3174.24</v>
      </c>
      <c r="M74" s="82">
        <v>0</v>
      </c>
      <c r="N74" s="81">
        <v>0</v>
      </c>
      <c r="O74" s="82">
        <f t="shared" si="3"/>
        <v>0</v>
      </c>
      <c r="P74" s="82">
        <v>0</v>
      </c>
      <c r="Q74" s="82">
        <v>0</v>
      </c>
    </row>
    <row r="75" spans="1:17" ht="25.5" x14ac:dyDescent="0.25">
      <c r="A75" s="131">
        <f t="shared" si="4"/>
        <v>34</v>
      </c>
      <c r="B75" s="80" t="s">
        <v>140</v>
      </c>
      <c r="C75" s="80" t="s">
        <v>228</v>
      </c>
      <c r="D75" s="80" t="s">
        <v>228</v>
      </c>
      <c r="E75" s="80" t="s">
        <v>141</v>
      </c>
      <c r="F75" s="80" t="s">
        <v>142</v>
      </c>
      <c r="G75" s="81" t="s">
        <v>48</v>
      </c>
      <c r="H75" s="81">
        <v>33</v>
      </c>
      <c r="I75" s="81">
        <v>22</v>
      </c>
      <c r="J75" s="81">
        <v>24</v>
      </c>
      <c r="K75" s="82">
        <f t="shared" si="2"/>
        <v>16903.740000000002</v>
      </c>
      <c r="L75" s="82">
        <v>16903.740000000002</v>
      </c>
      <c r="M75" s="82">
        <v>0</v>
      </c>
      <c r="N75" s="81">
        <v>0</v>
      </c>
      <c r="O75" s="82">
        <f t="shared" si="3"/>
        <v>0</v>
      </c>
      <c r="P75" s="82">
        <v>0</v>
      </c>
      <c r="Q75" s="82">
        <v>0</v>
      </c>
    </row>
    <row r="76" spans="1:17" ht="25.5" x14ac:dyDescent="0.25">
      <c r="A76" s="131">
        <f t="shared" si="4"/>
        <v>35</v>
      </c>
      <c r="B76" s="80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33</v>
      </c>
      <c r="I76" s="81">
        <v>24</v>
      </c>
      <c r="J76" s="81">
        <v>30</v>
      </c>
      <c r="K76" s="82">
        <f t="shared" si="2"/>
        <v>24252.48</v>
      </c>
      <c r="L76" s="82">
        <v>24252.48</v>
      </c>
      <c r="M76" s="82">
        <v>0</v>
      </c>
      <c r="N76" s="81">
        <v>17</v>
      </c>
      <c r="O76" s="82">
        <f t="shared" si="3"/>
        <v>46150.61</v>
      </c>
      <c r="P76" s="82">
        <v>46150.61</v>
      </c>
      <c r="Q76" s="82">
        <v>0</v>
      </c>
    </row>
    <row r="77" spans="1:17" ht="25.5" x14ac:dyDescent="0.25">
      <c r="A77" s="131">
        <f t="shared" si="4"/>
        <v>36</v>
      </c>
      <c r="B77" s="80" t="s">
        <v>81</v>
      </c>
      <c r="C77" s="80" t="s">
        <v>61</v>
      </c>
      <c r="D77" s="80" t="s">
        <v>230</v>
      </c>
      <c r="E77" s="80" t="s">
        <v>133</v>
      </c>
      <c r="F77" s="80" t="s">
        <v>231</v>
      </c>
      <c r="G77" s="81" t="s">
        <v>48</v>
      </c>
      <c r="H77" s="81">
        <v>55</v>
      </c>
      <c r="I77" s="81">
        <v>40</v>
      </c>
      <c r="J77" s="81">
        <v>47</v>
      </c>
      <c r="K77" s="82">
        <f t="shared" si="2"/>
        <v>12448.170000000002</v>
      </c>
      <c r="L77" s="82">
        <f>32483.43-20035.26</f>
        <v>12448.170000000002</v>
      </c>
      <c r="M77" s="82">
        <v>0</v>
      </c>
      <c r="N77" s="81">
        <v>5</v>
      </c>
      <c r="O77" s="82">
        <f t="shared" si="3"/>
        <v>7355.48</v>
      </c>
      <c r="P77" s="82">
        <v>7355.48</v>
      </c>
      <c r="Q77" s="82">
        <v>0</v>
      </c>
    </row>
    <row r="78" spans="1:17" ht="25.5" x14ac:dyDescent="0.25">
      <c r="A78" s="131">
        <f t="shared" si="4"/>
        <v>37</v>
      </c>
      <c r="B78" s="80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304</v>
      </c>
      <c r="I78" s="81">
        <v>220</v>
      </c>
      <c r="J78" s="81">
        <v>278</v>
      </c>
      <c r="K78" s="82">
        <f t="shared" si="2"/>
        <v>253140.57</v>
      </c>
      <c r="L78" s="82">
        <v>253140.57</v>
      </c>
      <c r="M78" s="82">
        <v>0</v>
      </c>
      <c r="N78" s="81">
        <v>0</v>
      </c>
      <c r="O78" s="82">
        <f t="shared" si="3"/>
        <v>0</v>
      </c>
      <c r="P78" s="82">
        <v>0</v>
      </c>
      <c r="Q78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C1" workbookViewId="0">
      <selection activeCell="C1" sqref="C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321" t="s">
        <v>15</v>
      </c>
      <c r="P1" s="321"/>
      <c r="Q1" s="321"/>
    </row>
    <row r="2" spans="1:17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96">
        <v>1</v>
      </c>
      <c r="B10" s="101" t="s">
        <v>28</v>
      </c>
      <c r="C10" s="101" t="s">
        <v>36</v>
      </c>
      <c r="D10" s="101"/>
      <c r="E10" s="101" t="s">
        <v>115</v>
      </c>
      <c r="F10" s="102" t="s">
        <v>210</v>
      </c>
      <c r="G10" s="102" t="s">
        <v>117</v>
      </c>
      <c r="H10" s="98">
        <v>5</v>
      </c>
      <c r="I10" s="99">
        <v>3</v>
      </c>
      <c r="J10" s="99">
        <v>3</v>
      </c>
      <c r="K10" s="99">
        <v>6301.4</v>
      </c>
      <c r="L10" s="99" t="s">
        <v>232</v>
      </c>
      <c r="M10" s="99">
        <v>5712</v>
      </c>
      <c r="N10" s="99">
        <v>0</v>
      </c>
      <c r="O10" s="99" t="s">
        <v>233</v>
      </c>
      <c r="P10" s="99" t="s">
        <v>233</v>
      </c>
      <c r="Q10" s="99" t="s">
        <v>233</v>
      </c>
    </row>
    <row r="11" spans="1:17" x14ac:dyDescent="0.25">
      <c r="A11" s="96">
        <v>2</v>
      </c>
      <c r="B11" s="101" t="s">
        <v>29</v>
      </c>
      <c r="C11" s="101" t="s">
        <v>36</v>
      </c>
      <c r="D11" s="101"/>
      <c r="E11" s="101" t="s">
        <v>78</v>
      </c>
      <c r="F11" s="102" t="s">
        <v>213</v>
      </c>
      <c r="G11" s="102" t="s">
        <v>117</v>
      </c>
      <c r="H11" s="99">
        <v>27</v>
      </c>
      <c r="I11" s="99">
        <v>8</v>
      </c>
      <c r="J11" s="99">
        <v>8</v>
      </c>
      <c r="K11" s="99">
        <v>13126.9</v>
      </c>
      <c r="L11" s="99" t="s">
        <v>234</v>
      </c>
      <c r="M11" s="99">
        <v>5814.6</v>
      </c>
      <c r="N11" s="99">
        <v>0</v>
      </c>
      <c r="O11" s="99" t="s">
        <v>233</v>
      </c>
      <c r="P11" s="99" t="s">
        <v>233</v>
      </c>
      <c r="Q11" s="99" t="s">
        <v>233</v>
      </c>
    </row>
    <row r="12" spans="1:17" x14ac:dyDescent="0.25">
      <c r="A12" s="96">
        <v>3</v>
      </c>
      <c r="B12" s="101" t="s">
        <v>215</v>
      </c>
      <c r="C12" s="101" t="s">
        <v>36</v>
      </c>
      <c r="D12" s="101"/>
      <c r="E12" s="101" t="s">
        <v>120</v>
      </c>
      <c r="F12" s="102" t="s">
        <v>216</v>
      </c>
      <c r="G12" s="102" t="s">
        <v>117</v>
      </c>
      <c r="H12" s="99">
        <v>0</v>
      </c>
      <c r="I12" s="99">
        <v>0</v>
      </c>
      <c r="J12" s="99">
        <v>0</v>
      </c>
      <c r="K12" s="99" t="s">
        <v>233</v>
      </c>
      <c r="L12" s="99" t="s">
        <v>233</v>
      </c>
      <c r="M12" s="99" t="s">
        <v>233</v>
      </c>
      <c r="N12" s="99">
        <v>0</v>
      </c>
      <c r="O12" s="99" t="s">
        <v>233</v>
      </c>
      <c r="P12" s="99" t="s">
        <v>233</v>
      </c>
      <c r="Q12" s="99" t="s">
        <v>233</v>
      </c>
    </row>
    <row r="13" spans="1:17" x14ac:dyDescent="0.25">
      <c r="A13" s="96">
        <v>4</v>
      </c>
      <c r="B13" s="101" t="s">
        <v>89</v>
      </c>
      <c r="C13" s="101" t="s">
        <v>36</v>
      </c>
      <c r="D13" s="101"/>
      <c r="E13" s="101" t="s">
        <v>122</v>
      </c>
      <c r="F13" s="102" t="s">
        <v>217</v>
      </c>
      <c r="G13" s="102" t="s">
        <v>117</v>
      </c>
      <c r="H13" s="99">
        <v>4</v>
      </c>
      <c r="I13" s="99">
        <v>0</v>
      </c>
      <c r="J13" s="99">
        <v>0</v>
      </c>
      <c r="K13" s="99" t="s">
        <v>233</v>
      </c>
      <c r="L13" s="99" t="s">
        <v>233</v>
      </c>
      <c r="M13" s="99" t="s">
        <v>233</v>
      </c>
      <c r="N13" s="99">
        <v>0</v>
      </c>
      <c r="O13" s="99" t="s">
        <v>233</v>
      </c>
      <c r="P13" s="99" t="s">
        <v>233</v>
      </c>
      <c r="Q13" s="99" t="s">
        <v>233</v>
      </c>
    </row>
    <row r="14" spans="1:17" x14ac:dyDescent="0.25">
      <c r="A14" s="96">
        <v>5</v>
      </c>
      <c r="B14" s="97" t="s">
        <v>21</v>
      </c>
      <c r="C14" s="97" t="s">
        <v>36</v>
      </c>
      <c r="D14" s="97"/>
      <c r="E14" s="97" t="s">
        <v>122</v>
      </c>
      <c r="F14" s="97" t="s">
        <v>237</v>
      </c>
      <c r="G14" s="97" t="s">
        <v>117</v>
      </c>
      <c r="H14" s="100">
        <v>2</v>
      </c>
      <c r="I14" s="100">
        <v>0</v>
      </c>
      <c r="J14" s="100">
        <v>0</v>
      </c>
      <c r="K14" s="100" t="s">
        <v>212</v>
      </c>
      <c r="L14" s="100" t="s">
        <v>212</v>
      </c>
      <c r="M14" s="100" t="s">
        <v>212</v>
      </c>
      <c r="N14" s="100">
        <v>0</v>
      </c>
      <c r="O14" s="100" t="s">
        <v>212</v>
      </c>
      <c r="P14" s="100" t="s">
        <v>212</v>
      </c>
      <c r="Q14" s="100" t="s">
        <v>212</v>
      </c>
    </row>
    <row r="15" spans="1:17" x14ac:dyDescent="0.25">
      <c r="A15" s="59">
        <v>1</v>
      </c>
      <c r="B15" s="103" t="s">
        <v>22</v>
      </c>
      <c r="C15" s="103" t="s">
        <v>61</v>
      </c>
      <c r="D15" s="103" t="s">
        <v>79</v>
      </c>
      <c r="E15" s="103" t="s">
        <v>62</v>
      </c>
      <c r="F15" s="103" t="s">
        <v>194</v>
      </c>
      <c r="G15" s="103" t="s">
        <v>63</v>
      </c>
      <c r="H15" s="104">
        <v>95</v>
      </c>
      <c r="I15" s="104">
        <v>35</v>
      </c>
      <c r="J15" s="104">
        <v>35</v>
      </c>
      <c r="K15" s="104">
        <v>46164.49</v>
      </c>
      <c r="L15" s="104">
        <v>46164.49</v>
      </c>
      <c r="M15" s="107">
        <v>0</v>
      </c>
      <c r="N15" s="104">
        <v>45</v>
      </c>
      <c r="O15" s="105">
        <v>49600.3</v>
      </c>
      <c r="P15" s="104">
        <v>49600.3</v>
      </c>
      <c r="Q15" s="107">
        <v>0</v>
      </c>
    </row>
    <row r="16" spans="1:17" x14ac:dyDescent="0.25">
      <c r="A16" s="59">
        <f t="shared" ref="A16:A23" si="1">A15+1</f>
        <v>2</v>
      </c>
      <c r="B16" s="103" t="s">
        <v>27</v>
      </c>
      <c r="C16" s="103" t="s">
        <v>36</v>
      </c>
      <c r="D16" s="103"/>
      <c r="E16" s="103" t="s">
        <v>62</v>
      </c>
      <c r="F16" s="103" t="s">
        <v>195</v>
      </c>
      <c r="G16" s="103" t="s">
        <v>63</v>
      </c>
      <c r="H16" s="104">
        <v>75</v>
      </c>
      <c r="I16" s="104">
        <v>24</v>
      </c>
      <c r="J16" s="104">
        <v>24</v>
      </c>
      <c r="K16" s="104">
        <v>37002</v>
      </c>
      <c r="L16" s="104">
        <v>37002</v>
      </c>
      <c r="M16" s="107">
        <v>0</v>
      </c>
      <c r="N16" s="104">
        <v>40</v>
      </c>
      <c r="O16" s="105">
        <v>49150.12</v>
      </c>
      <c r="P16" s="104">
        <v>49150.12</v>
      </c>
      <c r="Q16" s="107">
        <v>0</v>
      </c>
    </row>
    <row r="17" spans="1:17" x14ac:dyDescent="0.25">
      <c r="A17" s="59">
        <v>3</v>
      </c>
      <c r="B17" s="103" t="s">
        <v>23</v>
      </c>
      <c r="C17" s="103" t="s">
        <v>36</v>
      </c>
      <c r="D17" s="103"/>
      <c r="E17" s="103" t="s">
        <v>62</v>
      </c>
      <c r="F17" s="103"/>
      <c r="G17" s="103" t="s">
        <v>63</v>
      </c>
      <c r="H17" s="104">
        <v>0</v>
      </c>
      <c r="I17" s="104">
        <v>0</v>
      </c>
      <c r="J17" s="104">
        <v>0</v>
      </c>
      <c r="K17" s="107">
        <v>0</v>
      </c>
      <c r="L17" s="107">
        <v>0</v>
      </c>
      <c r="M17" s="107">
        <v>0</v>
      </c>
      <c r="N17" s="104">
        <v>0</v>
      </c>
      <c r="O17" s="107">
        <v>0</v>
      </c>
      <c r="P17" s="107">
        <v>0</v>
      </c>
      <c r="Q17" s="107">
        <v>0</v>
      </c>
    </row>
    <row r="18" spans="1:17" x14ac:dyDescent="0.25">
      <c r="A18" s="59">
        <v>4</v>
      </c>
      <c r="B18" s="103" t="s">
        <v>31</v>
      </c>
      <c r="C18" s="103" t="s">
        <v>36</v>
      </c>
      <c r="D18" s="103"/>
      <c r="E18" s="103" t="s">
        <v>64</v>
      </c>
      <c r="F18" s="106" t="s">
        <v>196</v>
      </c>
      <c r="G18" s="103" t="s">
        <v>63</v>
      </c>
      <c r="H18" s="104">
        <v>28</v>
      </c>
      <c r="I18" s="104">
        <v>8</v>
      </c>
      <c r="J18" s="104">
        <v>8</v>
      </c>
      <c r="K18" s="107">
        <v>8986.2000000000007</v>
      </c>
      <c r="L18" s="107">
        <v>8986.2000000000007</v>
      </c>
      <c r="M18" s="107">
        <v>0</v>
      </c>
      <c r="N18" s="104">
        <v>11</v>
      </c>
      <c r="O18" s="105">
        <v>18501</v>
      </c>
      <c r="P18" s="104">
        <v>18501</v>
      </c>
      <c r="Q18" s="107">
        <v>0</v>
      </c>
    </row>
    <row r="19" spans="1:17" x14ac:dyDescent="0.25">
      <c r="A19" s="59">
        <f t="shared" si="1"/>
        <v>5</v>
      </c>
      <c r="B19" s="103" t="s">
        <v>77</v>
      </c>
      <c r="C19" s="103" t="s">
        <v>36</v>
      </c>
      <c r="D19" s="103"/>
      <c r="E19" s="103" t="s">
        <v>66</v>
      </c>
      <c r="F19" s="103"/>
      <c r="G19" s="103" t="s">
        <v>63</v>
      </c>
      <c r="H19" s="104">
        <v>0</v>
      </c>
      <c r="I19" s="104">
        <v>0</v>
      </c>
      <c r="J19" s="104">
        <v>0</v>
      </c>
      <c r="K19" s="107">
        <v>0</v>
      </c>
      <c r="L19" s="107">
        <v>0</v>
      </c>
      <c r="M19" s="107">
        <v>0</v>
      </c>
      <c r="N19" s="104">
        <v>0</v>
      </c>
      <c r="O19" s="107">
        <v>0</v>
      </c>
      <c r="P19" s="107">
        <v>0</v>
      </c>
      <c r="Q19" s="107">
        <v>0</v>
      </c>
    </row>
    <row r="20" spans="1:17" x14ac:dyDescent="0.25">
      <c r="A20" s="59">
        <f t="shared" si="1"/>
        <v>6</v>
      </c>
      <c r="B20" s="103" t="s">
        <v>24</v>
      </c>
      <c r="C20" s="103" t="s">
        <v>36</v>
      </c>
      <c r="D20" s="103"/>
      <c r="E20" s="103" t="s">
        <v>66</v>
      </c>
      <c r="F20" s="103" t="s">
        <v>197</v>
      </c>
      <c r="G20" s="103" t="s">
        <v>63</v>
      </c>
      <c r="H20" s="104">
        <v>10</v>
      </c>
      <c r="I20" s="104">
        <v>0</v>
      </c>
      <c r="J20" s="104">
        <v>0</v>
      </c>
      <c r="K20" s="107">
        <v>0</v>
      </c>
      <c r="L20" s="107">
        <v>0</v>
      </c>
      <c r="M20" s="107">
        <v>0</v>
      </c>
      <c r="N20" s="104">
        <v>4</v>
      </c>
      <c r="O20" s="105">
        <v>3700.2</v>
      </c>
      <c r="P20" s="104">
        <v>3700.2</v>
      </c>
      <c r="Q20" s="107">
        <v>0</v>
      </c>
    </row>
    <row r="21" spans="1:17" x14ac:dyDescent="0.25">
      <c r="A21" s="59">
        <f t="shared" si="1"/>
        <v>7</v>
      </c>
      <c r="B21" s="103" t="s">
        <v>235</v>
      </c>
      <c r="C21" s="103" t="s">
        <v>36</v>
      </c>
      <c r="D21" s="103"/>
      <c r="E21" s="103" t="s">
        <v>125</v>
      </c>
      <c r="F21" s="103"/>
      <c r="G21" s="103" t="s">
        <v>63</v>
      </c>
      <c r="H21" s="104">
        <v>3</v>
      </c>
      <c r="I21" s="104">
        <v>0</v>
      </c>
      <c r="J21" s="104">
        <v>0</v>
      </c>
      <c r="K21" s="107">
        <v>0</v>
      </c>
      <c r="L21" s="107">
        <v>0</v>
      </c>
      <c r="M21" s="107">
        <v>0</v>
      </c>
      <c r="N21" s="104">
        <v>0</v>
      </c>
      <c r="O21" s="107">
        <v>0</v>
      </c>
      <c r="P21" s="107">
        <v>0</v>
      </c>
      <c r="Q21" s="107">
        <v>0</v>
      </c>
    </row>
    <row r="22" spans="1:17" x14ac:dyDescent="0.25">
      <c r="A22" s="59">
        <f t="shared" si="1"/>
        <v>8</v>
      </c>
      <c r="B22" s="103" t="s">
        <v>32</v>
      </c>
      <c r="C22" s="103" t="s">
        <v>36</v>
      </c>
      <c r="D22" s="103"/>
      <c r="E22" s="103" t="s">
        <v>82</v>
      </c>
      <c r="F22" s="103" t="s">
        <v>198</v>
      </c>
      <c r="G22" s="103" t="s">
        <v>63</v>
      </c>
      <c r="H22" s="104">
        <v>61</v>
      </c>
      <c r="I22" s="104">
        <v>6</v>
      </c>
      <c r="J22" s="104">
        <v>6</v>
      </c>
      <c r="K22" s="104">
        <v>5990.8</v>
      </c>
      <c r="L22" s="104">
        <v>5990.8</v>
      </c>
      <c r="M22" s="107">
        <v>0</v>
      </c>
      <c r="N22" s="104">
        <v>25</v>
      </c>
      <c r="O22" s="105">
        <v>21721.7</v>
      </c>
      <c r="P22" s="104">
        <v>21721.7</v>
      </c>
      <c r="Q22" s="107">
        <v>0</v>
      </c>
    </row>
    <row r="23" spans="1:17" x14ac:dyDescent="0.25">
      <c r="A23" s="59">
        <f t="shared" si="1"/>
        <v>9</v>
      </c>
      <c r="B23" s="103" t="s">
        <v>71</v>
      </c>
      <c r="C23" s="103" t="s">
        <v>36</v>
      </c>
      <c r="D23" s="103"/>
      <c r="E23" s="103" t="s">
        <v>83</v>
      </c>
      <c r="F23" s="103" t="s">
        <v>199</v>
      </c>
      <c r="G23" s="103" t="s">
        <v>63</v>
      </c>
      <c r="H23" s="104">
        <v>61</v>
      </c>
      <c r="I23" s="104">
        <v>11</v>
      </c>
      <c r="J23" s="104">
        <v>11</v>
      </c>
      <c r="K23" s="104">
        <v>21028.31</v>
      </c>
      <c r="L23" s="104">
        <v>21028.31</v>
      </c>
      <c r="M23" s="107">
        <v>0</v>
      </c>
      <c r="N23" s="104">
        <v>26</v>
      </c>
      <c r="O23" s="105">
        <v>28194.76</v>
      </c>
      <c r="P23" s="104">
        <v>28194.76</v>
      </c>
      <c r="Q23" s="107">
        <v>0</v>
      </c>
    </row>
    <row r="24" spans="1:17" ht="25.5" x14ac:dyDescent="0.25">
      <c r="A24" s="59">
        <v>10</v>
      </c>
      <c r="B24" s="103" t="s">
        <v>184</v>
      </c>
      <c r="C24" s="103" t="s">
        <v>61</v>
      </c>
      <c r="D24" s="103" t="s">
        <v>127</v>
      </c>
      <c r="E24" s="103" t="s">
        <v>82</v>
      </c>
      <c r="F24" s="103" t="s">
        <v>200</v>
      </c>
      <c r="G24" s="103" t="s">
        <v>63</v>
      </c>
      <c r="H24" s="104">
        <v>60</v>
      </c>
      <c r="I24" s="104">
        <v>15</v>
      </c>
      <c r="J24" s="104">
        <v>15</v>
      </c>
      <c r="K24" s="104">
        <v>19157.099999999999</v>
      </c>
      <c r="L24" s="104">
        <v>19157.099999999999</v>
      </c>
      <c r="M24" s="107">
        <v>0</v>
      </c>
      <c r="N24" s="104">
        <v>0</v>
      </c>
      <c r="O24" s="107">
        <v>0</v>
      </c>
      <c r="P24" s="107">
        <v>0</v>
      </c>
      <c r="Q24" s="107">
        <v>0</v>
      </c>
    </row>
    <row r="25" spans="1:17" x14ac:dyDescent="0.25">
      <c r="A25" s="59">
        <v>11</v>
      </c>
      <c r="B25" s="103" t="s">
        <v>145</v>
      </c>
      <c r="C25" s="103" t="s">
        <v>61</v>
      </c>
      <c r="D25" s="103" t="s">
        <v>128</v>
      </c>
      <c r="E25" s="103" t="s">
        <v>62</v>
      </c>
      <c r="F25" s="103" t="s">
        <v>201</v>
      </c>
      <c r="G25" s="103" t="s">
        <v>63</v>
      </c>
      <c r="H25" s="104">
        <v>99</v>
      </c>
      <c r="I25" s="104">
        <v>44</v>
      </c>
      <c r="J25" s="104">
        <v>44</v>
      </c>
      <c r="K25" s="104">
        <v>57525.08</v>
      </c>
      <c r="L25" s="104">
        <v>57525.08</v>
      </c>
      <c r="M25" s="107">
        <v>0</v>
      </c>
      <c r="N25" s="104">
        <v>0</v>
      </c>
      <c r="O25" s="107">
        <v>0</v>
      </c>
      <c r="P25" s="107">
        <v>0</v>
      </c>
      <c r="Q25" s="107">
        <v>0</v>
      </c>
    </row>
    <row r="26" spans="1:17" x14ac:dyDescent="0.25">
      <c r="A26" s="59">
        <v>12</v>
      </c>
      <c r="B26" s="103" t="s">
        <v>132</v>
      </c>
      <c r="C26" s="103" t="s">
        <v>36</v>
      </c>
      <c r="D26" s="103"/>
      <c r="E26" s="103" t="s">
        <v>62</v>
      </c>
      <c r="F26" s="103" t="s">
        <v>202</v>
      </c>
      <c r="G26" s="103" t="s">
        <v>63</v>
      </c>
      <c r="H26" s="104">
        <v>40</v>
      </c>
      <c r="I26" s="104">
        <v>9</v>
      </c>
      <c r="J26" s="104">
        <v>9</v>
      </c>
      <c r="K26" s="104">
        <v>7576.6</v>
      </c>
      <c r="L26" s="104">
        <v>7576.6</v>
      </c>
      <c r="M26" s="107">
        <v>0</v>
      </c>
      <c r="N26" s="104">
        <v>0</v>
      </c>
      <c r="O26" s="107">
        <v>0</v>
      </c>
      <c r="P26" s="107">
        <v>0</v>
      </c>
      <c r="Q26" s="107">
        <v>0</v>
      </c>
    </row>
    <row r="27" spans="1:17" x14ac:dyDescent="0.25">
      <c r="A27" s="59">
        <v>13</v>
      </c>
      <c r="B27" s="103" t="s">
        <v>138</v>
      </c>
      <c r="C27" s="103" t="s">
        <v>36</v>
      </c>
      <c r="D27" s="103"/>
      <c r="E27" s="103" t="s">
        <v>62</v>
      </c>
      <c r="F27" s="103" t="s">
        <v>203</v>
      </c>
      <c r="G27" s="103" t="s">
        <v>63</v>
      </c>
      <c r="H27" s="104">
        <v>17</v>
      </c>
      <c r="I27" s="104">
        <v>0</v>
      </c>
      <c r="J27" s="104">
        <v>0</v>
      </c>
      <c r="K27" s="107">
        <v>0</v>
      </c>
      <c r="L27" s="107">
        <v>0</v>
      </c>
      <c r="M27" s="107">
        <v>0</v>
      </c>
      <c r="N27" s="104">
        <v>0</v>
      </c>
      <c r="O27" s="107">
        <v>0</v>
      </c>
      <c r="P27" s="107">
        <v>0</v>
      </c>
      <c r="Q27" s="107">
        <v>0</v>
      </c>
    </row>
    <row r="28" spans="1:17" x14ac:dyDescent="0.25">
      <c r="A28" s="59">
        <v>14</v>
      </c>
      <c r="B28" s="103" t="s">
        <v>140</v>
      </c>
      <c r="C28" s="103" t="s">
        <v>36</v>
      </c>
      <c r="D28" s="103"/>
      <c r="E28" s="103" t="s">
        <v>83</v>
      </c>
      <c r="F28" s="103" t="s">
        <v>204</v>
      </c>
      <c r="G28" s="103" t="s">
        <v>63</v>
      </c>
      <c r="H28" s="104">
        <v>1</v>
      </c>
      <c r="I28" s="104">
        <v>0</v>
      </c>
      <c r="J28" s="104">
        <v>0</v>
      </c>
      <c r="K28" s="107">
        <v>0</v>
      </c>
      <c r="L28" s="107">
        <v>0</v>
      </c>
      <c r="M28" s="107">
        <v>0</v>
      </c>
      <c r="N28" s="104">
        <v>0</v>
      </c>
      <c r="O28" s="107">
        <v>0</v>
      </c>
      <c r="P28" s="107">
        <v>0</v>
      </c>
      <c r="Q28" s="107">
        <v>0</v>
      </c>
    </row>
    <row r="29" spans="1:17" x14ac:dyDescent="0.25">
      <c r="A29" s="59">
        <v>15</v>
      </c>
      <c r="B29" s="103" t="s">
        <v>236</v>
      </c>
      <c r="C29" s="103" t="s">
        <v>35</v>
      </c>
      <c r="D29" s="103" t="s">
        <v>149</v>
      </c>
      <c r="E29" s="103" t="s">
        <v>150</v>
      </c>
      <c r="F29" s="103" t="s">
        <v>253</v>
      </c>
      <c r="G29" s="103" t="s">
        <v>63</v>
      </c>
      <c r="H29" s="104">
        <v>1</v>
      </c>
      <c r="I29" s="104">
        <v>0</v>
      </c>
      <c r="J29" s="104">
        <v>0</v>
      </c>
      <c r="K29" s="107">
        <v>0</v>
      </c>
      <c r="L29" s="107">
        <v>0</v>
      </c>
      <c r="M29" s="107">
        <v>0</v>
      </c>
      <c r="N29" s="104">
        <v>0</v>
      </c>
      <c r="O29" s="107">
        <v>0</v>
      </c>
      <c r="P29" s="107">
        <v>0</v>
      </c>
      <c r="Q29" s="107">
        <v>0</v>
      </c>
    </row>
    <row r="30" spans="1:17" x14ac:dyDescent="0.25">
      <c r="A30" s="59">
        <v>16</v>
      </c>
      <c r="B30" s="103" t="s">
        <v>181</v>
      </c>
      <c r="C30" s="103" t="s">
        <v>36</v>
      </c>
      <c r="D30" s="103"/>
      <c r="E30" s="103" t="s">
        <v>62</v>
      </c>
      <c r="F30" s="103" t="s">
        <v>205</v>
      </c>
      <c r="G30" s="103" t="s">
        <v>63</v>
      </c>
      <c r="H30" s="104">
        <v>4</v>
      </c>
      <c r="I30" s="104">
        <v>0</v>
      </c>
      <c r="J30" s="104">
        <v>0</v>
      </c>
      <c r="K30" s="107">
        <v>0</v>
      </c>
      <c r="L30" s="107">
        <v>0</v>
      </c>
      <c r="M30" s="107">
        <v>0</v>
      </c>
      <c r="N30" s="104">
        <v>0</v>
      </c>
      <c r="O30" s="107">
        <v>0</v>
      </c>
      <c r="P30" s="107">
        <v>0</v>
      </c>
      <c r="Q30" s="107">
        <v>0</v>
      </c>
    </row>
    <row r="31" spans="1:17" x14ac:dyDescent="0.25">
      <c r="A31" s="59">
        <v>17</v>
      </c>
      <c r="B31" s="103" t="s">
        <v>81</v>
      </c>
      <c r="C31" s="103" t="s">
        <v>36</v>
      </c>
      <c r="D31" s="103"/>
      <c r="E31" s="103" t="s">
        <v>62</v>
      </c>
      <c r="F31" s="103" t="s">
        <v>206</v>
      </c>
      <c r="G31" s="103" t="s">
        <v>63</v>
      </c>
      <c r="H31" s="104">
        <v>11</v>
      </c>
      <c r="I31" s="104">
        <v>0</v>
      </c>
      <c r="J31" s="104">
        <v>0</v>
      </c>
      <c r="K31" s="107">
        <v>0</v>
      </c>
      <c r="L31" s="107">
        <v>0</v>
      </c>
      <c r="M31" s="107">
        <v>0</v>
      </c>
      <c r="N31" s="104">
        <v>0</v>
      </c>
      <c r="O31" s="107">
        <v>0</v>
      </c>
      <c r="P31" s="107">
        <v>0</v>
      </c>
      <c r="Q31" s="107">
        <v>0</v>
      </c>
    </row>
    <row r="32" spans="1:17" x14ac:dyDescent="0.25">
      <c r="A32" s="59">
        <v>18</v>
      </c>
      <c r="B32" s="103" t="s">
        <v>138</v>
      </c>
      <c r="C32" s="103" t="s">
        <v>61</v>
      </c>
      <c r="D32" s="103" t="s">
        <v>254</v>
      </c>
      <c r="E32" s="103" t="s">
        <v>62</v>
      </c>
      <c r="F32" s="103" t="s">
        <v>255</v>
      </c>
      <c r="G32" s="103" t="s">
        <v>63</v>
      </c>
      <c r="H32" s="104">
        <v>14</v>
      </c>
      <c r="I32" s="104">
        <v>10</v>
      </c>
      <c r="J32" s="104">
        <v>10</v>
      </c>
      <c r="K32" s="107">
        <v>10924.4</v>
      </c>
      <c r="L32" s="107">
        <v>10924.4</v>
      </c>
      <c r="M32" s="107">
        <v>0</v>
      </c>
      <c r="N32" s="104">
        <v>0</v>
      </c>
      <c r="O32" s="107">
        <v>0</v>
      </c>
      <c r="P32" s="107">
        <v>0</v>
      </c>
      <c r="Q32" s="107">
        <v>0</v>
      </c>
    </row>
    <row r="33" spans="1:17" x14ac:dyDescent="0.25">
      <c r="A33" s="59">
        <v>19</v>
      </c>
      <c r="B33" s="103" t="s">
        <v>132</v>
      </c>
      <c r="C33" s="103" t="s">
        <v>61</v>
      </c>
      <c r="D33" s="103" t="s">
        <v>256</v>
      </c>
      <c r="E33" s="103" t="s">
        <v>62</v>
      </c>
      <c r="F33" s="103" t="s">
        <v>257</v>
      </c>
      <c r="G33" s="103" t="s">
        <v>63</v>
      </c>
      <c r="H33" s="104">
        <v>4</v>
      </c>
      <c r="I33" s="104">
        <v>15</v>
      </c>
      <c r="J33" s="104">
        <v>15</v>
      </c>
      <c r="K33" s="107">
        <v>22201.200000000001</v>
      </c>
      <c r="L33" s="107">
        <v>22201.200000000001</v>
      </c>
      <c r="M33" s="107">
        <v>0</v>
      </c>
      <c r="N33" s="104">
        <v>0</v>
      </c>
      <c r="O33" s="107">
        <v>0</v>
      </c>
      <c r="P33" s="107">
        <v>0</v>
      </c>
      <c r="Q33" s="107">
        <v>0</v>
      </c>
    </row>
    <row r="34" spans="1:17" ht="25.5" x14ac:dyDescent="0.25">
      <c r="A34" s="65">
        <v>1</v>
      </c>
      <c r="B34" s="85" t="s">
        <v>58</v>
      </c>
      <c r="C34" s="101" t="s">
        <v>36</v>
      </c>
      <c r="D34" s="101"/>
      <c r="E34" s="101" t="s">
        <v>67</v>
      </c>
      <c r="F34" s="113" t="s">
        <v>107</v>
      </c>
      <c r="G34" s="113" t="s">
        <v>80</v>
      </c>
      <c r="H34" s="114">
        <v>55</v>
      </c>
      <c r="I34" s="114">
        <v>22</v>
      </c>
      <c r="J34" s="114">
        <v>22</v>
      </c>
      <c r="K34" s="115">
        <v>50240.7</v>
      </c>
      <c r="L34" s="115">
        <v>49688.4</v>
      </c>
      <c r="M34" s="115">
        <f>SUM(K34-L34)</f>
        <v>552.29999999999563</v>
      </c>
      <c r="N34" s="114">
        <v>33</v>
      </c>
      <c r="O34" s="115">
        <v>57646.6</v>
      </c>
      <c r="P34" s="115">
        <v>52860</v>
      </c>
      <c r="Q34" s="115">
        <f>SUM(O34-P34)</f>
        <v>4786.5999999999985</v>
      </c>
    </row>
    <row r="35" spans="1:17" ht="25.5" x14ac:dyDescent="0.25">
      <c r="A35" s="65">
        <v>2</v>
      </c>
      <c r="B35" s="101" t="s">
        <v>28</v>
      </c>
      <c r="C35" s="101" t="s">
        <v>36</v>
      </c>
      <c r="D35" s="101"/>
      <c r="E35" s="101" t="s">
        <v>69</v>
      </c>
      <c r="F35" s="113" t="s">
        <v>108</v>
      </c>
      <c r="G35" s="113" t="s">
        <v>80</v>
      </c>
      <c r="H35" s="114">
        <v>28</v>
      </c>
      <c r="I35" s="114">
        <v>4</v>
      </c>
      <c r="J35" s="114">
        <v>4</v>
      </c>
      <c r="K35" s="115">
        <v>7782</v>
      </c>
      <c r="L35" s="115">
        <v>4284.1000000000004</v>
      </c>
      <c r="M35" s="115">
        <f t="shared" ref="M35:M41" si="2">SUM(K35-L35)</f>
        <v>3497.8999999999996</v>
      </c>
      <c r="N35" s="114">
        <v>0</v>
      </c>
      <c r="O35" s="115">
        <v>0</v>
      </c>
      <c r="P35" s="115">
        <v>0</v>
      </c>
      <c r="Q35" s="115">
        <f t="shared" ref="Q35:Q41" si="3">SUM(O35-P35)</f>
        <v>0</v>
      </c>
    </row>
    <row r="36" spans="1:17" ht="25.5" x14ac:dyDescent="0.25">
      <c r="A36" s="65">
        <v>3</v>
      </c>
      <c r="B36" s="85" t="s">
        <v>18</v>
      </c>
      <c r="C36" s="101" t="s">
        <v>61</v>
      </c>
      <c r="D36" s="101" t="s">
        <v>208</v>
      </c>
      <c r="E36" s="101" t="s">
        <v>69</v>
      </c>
      <c r="F36" s="113" t="s">
        <v>109</v>
      </c>
      <c r="G36" s="113" t="s">
        <v>80</v>
      </c>
      <c r="H36" s="114">
        <v>102</v>
      </c>
      <c r="I36" s="114">
        <v>46</v>
      </c>
      <c r="J36" s="114">
        <v>46</v>
      </c>
      <c r="K36" s="115">
        <v>42469.7</v>
      </c>
      <c r="L36" s="115">
        <v>38235.4</v>
      </c>
      <c r="M36" s="115">
        <f t="shared" si="2"/>
        <v>4234.2999999999956</v>
      </c>
      <c r="N36" s="114">
        <v>26</v>
      </c>
      <c r="O36" s="115">
        <v>22633.89</v>
      </c>
      <c r="P36" s="115">
        <v>21276.15</v>
      </c>
      <c r="Q36" s="115">
        <f t="shared" si="3"/>
        <v>1357.739999999998</v>
      </c>
    </row>
    <row r="37" spans="1:17" ht="25.5" x14ac:dyDescent="0.25">
      <c r="A37" s="65">
        <v>4</v>
      </c>
      <c r="B37" s="101" t="s">
        <v>25</v>
      </c>
      <c r="C37" s="101" t="s">
        <v>36</v>
      </c>
      <c r="D37" s="101"/>
      <c r="E37" s="101" t="s">
        <v>70</v>
      </c>
      <c r="F37" s="113" t="s">
        <v>110</v>
      </c>
      <c r="G37" s="113" t="s">
        <v>80</v>
      </c>
      <c r="H37" s="114">
        <v>34</v>
      </c>
      <c r="I37" s="114">
        <v>9</v>
      </c>
      <c r="J37" s="114">
        <v>9</v>
      </c>
      <c r="K37" s="115">
        <v>7640.65</v>
      </c>
      <c r="L37" s="115">
        <v>7640.65</v>
      </c>
      <c r="M37" s="115">
        <f t="shared" si="2"/>
        <v>0</v>
      </c>
      <c r="N37" s="114">
        <v>6</v>
      </c>
      <c r="O37" s="115">
        <v>3700.2</v>
      </c>
      <c r="P37" s="115">
        <v>3700.2</v>
      </c>
      <c r="Q37" s="115">
        <f t="shared" si="3"/>
        <v>0</v>
      </c>
    </row>
    <row r="38" spans="1:17" ht="51" x14ac:dyDescent="0.25">
      <c r="A38" s="65">
        <v>5</v>
      </c>
      <c r="B38" s="101" t="s">
        <v>71</v>
      </c>
      <c r="C38" s="101" t="s">
        <v>36</v>
      </c>
      <c r="D38" s="101"/>
      <c r="E38" s="85" t="s">
        <v>111</v>
      </c>
      <c r="F38" s="113" t="s">
        <v>112</v>
      </c>
      <c r="G38" s="113" t="s">
        <v>80</v>
      </c>
      <c r="H38" s="114">
        <v>69</v>
      </c>
      <c r="I38" s="114">
        <v>47</v>
      </c>
      <c r="J38" s="114">
        <v>47</v>
      </c>
      <c r="K38" s="115">
        <v>34730.65</v>
      </c>
      <c r="L38" s="115">
        <v>32429.39</v>
      </c>
      <c r="M38" s="115">
        <f t="shared" si="2"/>
        <v>2301.260000000002</v>
      </c>
      <c r="N38" s="114">
        <v>26</v>
      </c>
      <c r="O38" s="115">
        <v>27165.55</v>
      </c>
      <c r="P38" s="115">
        <v>27165.55</v>
      </c>
      <c r="Q38" s="115">
        <f t="shared" si="3"/>
        <v>0</v>
      </c>
    </row>
    <row r="39" spans="1:17" ht="25.5" x14ac:dyDescent="0.25">
      <c r="A39" s="65">
        <v>6</v>
      </c>
      <c r="B39" s="101" t="s">
        <v>30</v>
      </c>
      <c r="C39" s="101" t="s">
        <v>36</v>
      </c>
      <c r="D39" s="101"/>
      <c r="E39" s="101" t="s">
        <v>68</v>
      </c>
      <c r="F39" s="113" t="s">
        <v>113</v>
      </c>
      <c r="G39" s="113" t="s">
        <v>80</v>
      </c>
      <c r="H39" s="114">
        <v>37</v>
      </c>
      <c r="I39" s="114">
        <v>0</v>
      </c>
      <c r="J39" s="114">
        <v>0</v>
      </c>
      <c r="K39" s="115">
        <v>0</v>
      </c>
      <c r="L39" s="115">
        <v>0</v>
      </c>
      <c r="M39" s="115">
        <f t="shared" si="2"/>
        <v>0</v>
      </c>
      <c r="N39" s="114">
        <v>0</v>
      </c>
      <c r="O39" s="115">
        <v>0</v>
      </c>
      <c r="P39" s="115">
        <v>0</v>
      </c>
      <c r="Q39" s="115">
        <f t="shared" si="3"/>
        <v>0</v>
      </c>
    </row>
    <row r="40" spans="1:17" ht="25.5" x14ac:dyDescent="0.25">
      <c r="A40" s="65">
        <v>7</v>
      </c>
      <c r="B40" s="101" t="s">
        <v>26</v>
      </c>
      <c r="C40" s="101" t="s">
        <v>36</v>
      </c>
      <c r="D40" s="101"/>
      <c r="E40" s="101" t="s">
        <v>68</v>
      </c>
      <c r="F40" s="113" t="s">
        <v>114</v>
      </c>
      <c r="G40" s="113" t="s">
        <v>80</v>
      </c>
      <c r="H40" s="114">
        <v>56</v>
      </c>
      <c r="I40" s="114">
        <v>27</v>
      </c>
      <c r="J40" s="114">
        <v>27</v>
      </c>
      <c r="K40" s="115">
        <v>36425.74</v>
      </c>
      <c r="L40" s="115">
        <v>36019.360000000001</v>
      </c>
      <c r="M40" s="115">
        <f t="shared" si="2"/>
        <v>406.37999999999738</v>
      </c>
      <c r="N40" s="114">
        <v>11</v>
      </c>
      <c r="O40" s="115">
        <v>21314.799999999999</v>
      </c>
      <c r="P40" s="115">
        <v>21314.799999999999</v>
      </c>
      <c r="Q40" s="115">
        <f t="shared" si="3"/>
        <v>0</v>
      </c>
    </row>
    <row r="41" spans="1:17" ht="25.5" x14ac:dyDescent="0.25">
      <c r="A41" s="65">
        <v>8</v>
      </c>
      <c r="B41" s="85" t="s">
        <v>145</v>
      </c>
      <c r="C41" s="101" t="s">
        <v>61</v>
      </c>
      <c r="D41" s="101" t="s">
        <v>209</v>
      </c>
      <c r="E41" s="101" t="s">
        <v>62</v>
      </c>
      <c r="F41" s="113" t="s">
        <v>146</v>
      </c>
      <c r="G41" s="113" t="s">
        <v>80</v>
      </c>
      <c r="H41" s="114">
        <v>4</v>
      </c>
      <c r="I41" s="114">
        <v>3</v>
      </c>
      <c r="J41" s="114">
        <v>3</v>
      </c>
      <c r="K41" s="115">
        <v>5286</v>
      </c>
      <c r="L41" s="115">
        <v>5286</v>
      </c>
      <c r="M41" s="115">
        <f t="shared" si="2"/>
        <v>0</v>
      </c>
      <c r="N41" s="114">
        <v>0</v>
      </c>
      <c r="O41" s="115">
        <v>0</v>
      </c>
      <c r="P41" s="115">
        <v>0</v>
      </c>
      <c r="Q41" s="115">
        <f t="shared" si="3"/>
        <v>0</v>
      </c>
    </row>
    <row r="42" spans="1:17" ht="25.5" x14ac:dyDescent="0.25">
      <c r="A42" s="21">
        <v>1</v>
      </c>
      <c r="B42" s="80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13</v>
      </c>
      <c r="O42" s="82">
        <f>P42+Q42</f>
        <v>24470.36</v>
      </c>
      <c r="P42" s="82">
        <v>18573.900000000001</v>
      </c>
      <c r="Q42" s="116">
        <v>5896.46</v>
      </c>
    </row>
    <row r="43" spans="1:17" ht="25.5" x14ac:dyDescent="0.25">
      <c r="A43" s="21">
        <f>A42+1</f>
        <v>2</v>
      </c>
      <c r="B43" s="80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4">L43+M43</f>
        <v>0</v>
      </c>
      <c r="L43" s="82">
        <v>0</v>
      </c>
      <c r="M43" s="82">
        <v>0</v>
      </c>
      <c r="N43" s="81">
        <v>105</v>
      </c>
      <c r="O43" s="82">
        <f t="shared" ref="O43:O78" si="5">P43+Q43</f>
        <v>186262.55</v>
      </c>
      <c r="P43" s="82">
        <f>158677.59+10918.38</f>
        <v>169595.97</v>
      </c>
      <c r="Q43" s="116">
        <f>28855.78-12189.2</f>
        <v>16666.579999999998</v>
      </c>
    </row>
    <row r="44" spans="1:17" ht="25.5" x14ac:dyDescent="0.25">
      <c r="A44" s="21">
        <f t="shared" ref="A44:A78" si="6">A43+1</f>
        <v>3</v>
      </c>
      <c r="B44" s="80" t="s">
        <v>18</v>
      </c>
      <c r="C44" s="80" t="s">
        <v>61</v>
      </c>
      <c r="D44" s="80" t="s">
        <v>151</v>
      </c>
      <c r="E44" s="80" t="s">
        <v>88</v>
      </c>
      <c r="F44" s="80" t="s">
        <v>152</v>
      </c>
      <c r="G44" s="81" t="s">
        <v>48</v>
      </c>
      <c r="H44" s="81">
        <v>50</v>
      </c>
      <c r="I44" s="81">
        <v>22</v>
      </c>
      <c r="J44" s="81">
        <v>33</v>
      </c>
      <c r="K44" s="82">
        <f t="shared" si="4"/>
        <v>7822.4699999999975</v>
      </c>
      <c r="L44" s="82">
        <f>41590.83-33768.4</f>
        <v>7822.43</v>
      </c>
      <c r="M44" s="82">
        <f>16968.94-16968.9</f>
        <v>3.9999999997235136E-2</v>
      </c>
      <c r="N44" s="81">
        <v>0</v>
      </c>
      <c r="O44" s="82">
        <f t="shared" si="5"/>
        <v>0</v>
      </c>
      <c r="P44" s="82">
        <v>0</v>
      </c>
      <c r="Q44" s="116">
        <v>0</v>
      </c>
    </row>
    <row r="45" spans="1:17" ht="25.5" x14ac:dyDescent="0.25">
      <c r="A45" s="21">
        <f t="shared" si="6"/>
        <v>4</v>
      </c>
      <c r="B45" s="80" t="s">
        <v>71</v>
      </c>
      <c r="C45" s="80" t="s">
        <v>36</v>
      </c>
      <c r="D45" s="80" t="s">
        <v>37</v>
      </c>
      <c r="E45" s="80" t="s">
        <v>72</v>
      </c>
      <c r="F45" s="80" t="s">
        <v>178</v>
      </c>
      <c r="G45" s="81" t="s">
        <v>48</v>
      </c>
      <c r="H45" s="81">
        <v>37</v>
      </c>
      <c r="I45" s="81">
        <v>22</v>
      </c>
      <c r="J45" s="81">
        <v>27</v>
      </c>
      <c r="K45" s="82">
        <f t="shared" si="4"/>
        <v>15946.099999999999</v>
      </c>
      <c r="L45" s="82">
        <v>13382.39</v>
      </c>
      <c r="M45" s="82">
        <v>2563.71</v>
      </c>
      <c r="N45" s="81">
        <v>24</v>
      </c>
      <c r="O45" s="82">
        <f t="shared" si="5"/>
        <v>41325.51</v>
      </c>
      <c r="P45" s="82">
        <v>39685.94</v>
      </c>
      <c r="Q45" s="116">
        <v>1639.57</v>
      </c>
    </row>
    <row r="46" spans="1:17" ht="38.25" x14ac:dyDescent="0.25">
      <c r="A46" s="21">
        <f t="shared" si="6"/>
        <v>5</v>
      </c>
      <c r="B46" s="80" t="s">
        <v>89</v>
      </c>
      <c r="C46" s="80" t="s">
        <v>228</v>
      </c>
      <c r="D46" s="80" t="s">
        <v>228</v>
      </c>
      <c r="E46" s="80" t="s">
        <v>90</v>
      </c>
      <c r="F46" s="80" t="s">
        <v>129</v>
      </c>
      <c r="G46" s="81" t="s">
        <v>48</v>
      </c>
      <c r="H46" s="81">
        <v>2</v>
      </c>
      <c r="I46" s="81">
        <v>1</v>
      </c>
      <c r="J46" s="81">
        <v>1</v>
      </c>
      <c r="K46" s="82">
        <f t="shared" si="4"/>
        <v>0</v>
      </c>
      <c r="L46" s="82">
        <v>0</v>
      </c>
      <c r="M46" s="82">
        <v>0</v>
      </c>
      <c r="N46" s="81">
        <v>0</v>
      </c>
      <c r="O46" s="82">
        <f t="shared" si="5"/>
        <v>0</v>
      </c>
      <c r="P46" s="82">
        <v>0</v>
      </c>
      <c r="Q46" s="116">
        <v>0</v>
      </c>
    </row>
    <row r="47" spans="1:17" ht="25.5" x14ac:dyDescent="0.25">
      <c r="A47" s="21">
        <f t="shared" si="6"/>
        <v>6</v>
      </c>
      <c r="B47" s="80" t="s">
        <v>19</v>
      </c>
      <c r="C47" s="80" t="s">
        <v>36</v>
      </c>
      <c r="D47" s="80" t="s">
        <v>37</v>
      </c>
      <c r="E47" s="80" t="s">
        <v>40</v>
      </c>
      <c r="F47" s="80" t="s">
        <v>130</v>
      </c>
      <c r="G47" s="81" t="s">
        <v>48</v>
      </c>
      <c r="H47" s="81">
        <v>23</v>
      </c>
      <c r="I47" s="81">
        <v>19</v>
      </c>
      <c r="J47" s="81">
        <v>25</v>
      </c>
      <c r="K47" s="82">
        <f t="shared" si="4"/>
        <v>21991.279999999999</v>
      </c>
      <c r="L47" s="82">
        <v>21991.279999999999</v>
      </c>
      <c r="M47" s="82">
        <v>0</v>
      </c>
      <c r="N47" s="81">
        <v>13</v>
      </c>
      <c r="O47" s="82">
        <f t="shared" si="5"/>
        <v>45552.480000000003</v>
      </c>
      <c r="P47" s="82">
        <v>45552.480000000003</v>
      </c>
      <c r="Q47" s="116">
        <v>0</v>
      </c>
    </row>
    <row r="48" spans="1:17" ht="25.5" x14ac:dyDescent="0.25">
      <c r="A48" s="21">
        <f t="shared" si="6"/>
        <v>7</v>
      </c>
      <c r="B48" s="80" t="s">
        <v>20</v>
      </c>
      <c r="C48" s="80" t="s">
        <v>259</v>
      </c>
      <c r="D48" s="80" t="s">
        <v>260</v>
      </c>
      <c r="E48" s="80" t="s">
        <v>41</v>
      </c>
      <c r="F48" s="80" t="s">
        <v>91</v>
      </c>
      <c r="G48" s="81" t="s">
        <v>48</v>
      </c>
      <c r="H48" s="81">
        <v>46</v>
      </c>
      <c r="I48" s="81">
        <v>30</v>
      </c>
      <c r="J48" s="81">
        <v>34</v>
      </c>
      <c r="K48" s="82">
        <f t="shared" si="4"/>
        <v>65258.95</v>
      </c>
      <c r="L48" s="82">
        <v>65258.95</v>
      </c>
      <c r="M48" s="82">
        <v>0</v>
      </c>
      <c r="N48" s="81">
        <v>22</v>
      </c>
      <c r="O48" s="82">
        <f t="shared" si="5"/>
        <v>55811.199999999997</v>
      </c>
      <c r="P48" s="82">
        <v>55811.199999999997</v>
      </c>
      <c r="Q48" s="116">
        <v>0</v>
      </c>
    </row>
    <row r="49" spans="1:17" ht="25.5" x14ac:dyDescent="0.25">
      <c r="A49" s="21">
        <f t="shared" si="6"/>
        <v>8</v>
      </c>
      <c r="B49" s="80" t="s">
        <v>21</v>
      </c>
      <c r="C49" s="80" t="s">
        <v>35</v>
      </c>
      <c r="D49" s="80" t="s">
        <v>38</v>
      </c>
      <c r="E49" s="80" t="s">
        <v>42</v>
      </c>
      <c r="F49" s="80" t="s">
        <v>53</v>
      </c>
      <c r="G49" s="81" t="s">
        <v>48</v>
      </c>
      <c r="H49" s="81">
        <v>51</v>
      </c>
      <c r="I49" s="81">
        <v>19</v>
      </c>
      <c r="J49" s="81">
        <v>24</v>
      </c>
      <c r="K49" s="82">
        <f t="shared" si="4"/>
        <v>49462.960000000006</v>
      </c>
      <c r="L49" s="82">
        <f>20080.61+3600.4</f>
        <v>23681.010000000002</v>
      </c>
      <c r="M49" s="82">
        <v>25781.95</v>
      </c>
      <c r="N49" s="81">
        <v>16</v>
      </c>
      <c r="O49" s="82">
        <f t="shared" si="5"/>
        <v>64514.61</v>
      </c>
      <c r="P49" s="82">
        <v>50680.43</v>
      </c>
      <c r="Q49" s="116">
        <v>13834.18</v>
      </c>
    </row>
    <row r="50" spans="1:17" ht="25.5" x14ac:dyDescent="0.25">
      <c r="A50" s="21">
        <f t="shared" si="6"/>
        <v>9</v>
      </c>
      <c r="B50" s="80" t="s">
        <v>49</v>
      </c>
      <c r="C50" s="80" t="s">
        <v>36</v>
      </c>
      <c r="D50" s="80" t="s">
        <v>37</v>
      </c>
      <c r="E50" s="80" t="s">
        <v>50</v>
      </c>
      <c r="F50" s="80" t="s">
        <v>92</v>
      </c>
      <c r="G50" s="81" t="s">
        <v>48</v>
      </c>
      <c r="H50" s="81">
        <v>75</v>
      </c>
      <c r="I50" s="81">
        <v>46</v>
      </c>
      <c r="J50" s="81">
        <v>64</v>
      </c>
      <c r="K50" s="82">
        <f t="shared" si="4"/>
        <v>66904.95</v>
      </c>
      <c r="L50" s="82">
        <v>66904.95</v>
      </c>
      <c r="M50" s="82">
        <v>0</v>
      </c>
      <c r="N50" s="81">
        <v>22</v>
      </c>
      <c r="O50" s="82">
        <f t="shared" si="5"/>
        <v>26831.78</v>
      </c>
      <c r="P50" s="82">
        <v>26303.18</v>
      </c>
      <c r="Q50" s="116">
        <v>528.6</v>
      </c>
    </row>
    <row r="51" spans="1:17" ht="25.5" x14ac:dyDescent="0.25">
      <c r="A51" s="21">
        <f t="shared" si="6"/>
        <v>10</v>
      </c>
      <c r="B51" s="80" t="s">
        <v>22</v>
      </c>
      <c r="C51" s="80" t="s">
        <v>61</v>
      </c>
      <c r="D51" s="80" t="s">
        <v>74</v>
      </c>
      <c r="E51" s="80" t="s">
        <v>85</v>
      </c>
      <c r="F51" s="80" t="s">
        <v>93</v>
      </c>
      <c r="G51" s="81" t="s">
        <v>48</v>
      </c>
      <c r="H51" s="81">
        <v>62</v>
      </c>
      <c r="I51" s="81">
        <v>46</v>
      </c>
      <c r="J51" s="81">
        <v>61</v>
      </c>
      <c r="K51" s="82">
        <f t="shared" si="4"/>
        <v>105698.35</v>
      </c>
      <c r="L51" s="82">
        <v>105698.35</v>
      </c>
      <c r="M51" s="82">
        <v>0</v>
      </c>
      <c r="N51" s="81">
        <v>49</v>
      </c>
      <c r="O51" s="82">
        <f t="shared" si="5"/>
        <v>417284.06</v>
      </c>
      <c r="P51" s="82">
        <v>409231.55</v>
      </c>
      <c r="Q51" s="116">
        <v>8052.51</v>
      </c>
    </row>
    <row r="52" spans="1:17" ht="25.5" x14ac:dyDescent="0.25">
      <c r="A52" s="21">
        <f t="shared" si="6"/>
        <v>11</v>
      </c>
      <c r="B52" s="80" t="s">
        <v>54</v>
      </c>
      <c r="C52" s="80" t="s">
        <v>36</v>
      </c>
      <c r="D52" s="80" t="s">
        <v>37</v>
      </c>
      <c r="E52" s="80" t="s">
        <v>55</v>
      </c>
      <c r="F52" s="80" t="s">
        <v>94</v>
      </c>
      <c r="G52" s="81" t="s">
        <v>48</v>
      </c>
      <c r="H52" s="81">
        <v>114</v>
      </c>
      <c r="I52" s="81">
        <v>93</v>
      </c>
      <c r="J52" s="81">
        <v>117</v>
      </c>
      <c r="K52" s="82">
        <f t="shared" si="4"/>
        <v>104770.20999999999</v>
      </c>
      <c r="L52" s="82">
        <v>79702.48</v>
      </c>
      <c r="M52" s="82">
        <v>25067.73</v>
      </c>
      <c r="N52" s="81">
        <v>68</v>
      </c>
      <c r="O52" s="82">
        <f t="shared" si="5"/>
        <v>124609.54</v>
      </c>
      <c r="P52" s="82">
        <v>122329.73</v>
      </c>
      <c r="Q52" s="116">
        <v>2279.81</v>
      </c>
    </row>
    <row r="53" spans="1:17" ht="25.5" x14ac:dyDescent="0.25">
      <c r="A53" s="21">
        <f t="shared" si="6"/>
        <v>12</v>
      </c>
      <c r="B53" s="80" t="s">
        <v>23</v>
      </c>
      <c r="C53" s="80" t="s">
        <v>36</v>
      </c>
      <c r="D53" s="80" t="s">
        <v>37</v>
      </c>
      <c r="E53" s="80" t="s">
        <v>85</v>
      </c>
      <c r="F53" s="80" t="s">
        <v>95</v>
      </c>
      <c r="G53" s="81" t="s">
        <v>48</v>
      </c>
      <c r="H53" s="81">
        <v>72</v>
      </c>
      <c r="I53" s="81">
        <v>26</v>
      </c>
      <c r="J53" s="81">
        <v>29</v>
      </c>
      <c r="K53" s="82">
        <f t="shared" si="4"/>
        <v>23683.88</v>
      </c>
      <c r="L53" s="82">
        <v>0</v>
      </c>
      <c r="M53" s="82">
        <v>23683.88</v>
      </c>
      <c r="N53" s="81">
        <v>93</v>
      </c>
      <c r="O53" s="82">
        <f t="shared" si="5"/>
        <v>243083.46</v>
      </c>
      <c r="P53" s="82">
        <v>191075.46</v>
      </c>
      <c r="Q53" s="116">
        <v>52008</v>
      </c>
    </row>
    <row r="54" spans="1:17" ht="25.5" x14ac:dyDescent="0.25">
      <c r="A54" s="21">
        <f t="shared" si="6"/>
        <v>13</v>
      </c>
      <c r="B54" s="80" t="s">
        <v>56</v>
      </c>
      <c r="C54" s="80" t="s">
        <v>36</v>
      </c>
      <c r="D54" s="80" t="s">
        <v>37</v>
      </c>
      <c r="E54" s="80" t="s">
        <v>57</v>
      </c>
      <c r="F54" s="80" t="s">
        <v>75</v>
      </c>
      <c r="G54" s="81" t="s">
        <v>48</v>
      </c>
      <c r="H54" s="81">
        <v>15</v>
      </c>
      <c r="I54" s="81">
        <v>0</v>
      </c>
      <c r="J54" s="81">
        <v>0</v>
      </c>
      <c r="K54" s="82">
        <f t="shared" si="4"/>
        <v>0</v>
      </c>
      <c r="L54" s="82">
        <v>0</v>
      </c>
      <c r="M54" s="82">
        <v>0</v>
      </c>
      <c r="N54" s="81">
        <v>0</v>
      </c>
      <c r="O54" s="82">
        <f t="shared" si="5"/>
        <v>0</v>
      </c>
      <c r="P54" s="82">
        <v>0</v>
      </c>
      <c r="Q54" s="116">
        <v>0</v>
      </c>
    </row>
    <row r="55" spans="1:17" ht="25.5" x14ac:dyDescent="0.25">
      <c r="A55" s="21">
        <f t="shared" si="6"/>
        <v>14</v>
      </c>
      <c r="B55" s="80" t="s">
        <v>145</v>
      </c>
      <c r="C55" s="80" t="s">
        <v>61</v>
      </c>
      <c r="D55" s="80" t="s">
        <v>179</v>
      </c>
      <c r="E55" s="80" t="s">
        <v>133</v>
      </c>
      <c r="F55" s="80" t="s">
        <v>180</v>
      </c>
      <c r="G55" s="81" t="s">
        <v>48</v>
      </c>
      <c r="H55" s="81">
        <v>10</v>
      </c>
      <c r="I55" s="81">
        <v>5</v>
      </c>
      <c r="J55" s="81">
        <v>5</v>
      </c>
      <c r="K55" s="82">
        <f t="shared" si="4"/>
        <v>2138.1</v>
      </c>
      <c r="L55" s="82">
        <v>2138.1</v>
      </c>
      <c r="M55" s="82">
        <v>0</v>
      </c>
      <c r="N55" s="81">
        <v>0</v>
      </c>
      <c r="O55" s="82">
        <f t="shared" si="5"/>
        <v>0</v>
      </c>
      <c r="P55" s="82">
        <v>0</v>
      </c>
      <c r="Q55" s="116">
        <v>0</v>
      </c>
    </row>
    <row r="56" spans="1:17" ht="25.5" x14ac:dyDescent="0.25">
      <c r="A56" s="21">
        <f t="shared" si="6"/>
        <v>15</v>
      </c>
      <c r="B56" s="80" t="s">
        <v>24</v>
      </c>
      <c r="C56" s="80" t="s">
        <v>36</v>
      </c>
      <c r="D56" s="80" t="s">
        <v>37</v>
      </c>
      <c r="E56" s="80" t="s">
        <v>43</v>
      </c>
      <c r="F56" s="80" t="s">
        <v>76</v>
      </c>
      <c r="G56" s="81" t="s">
        <v>48</v>
      </c>
      <c r="H56" s="81">
        <v>9</v>
      </c>
      <c r="I56" s="81">
        <v>0</v>
      </c>
      <c r="J56" s="81">
        <v>0</v>
      </c>
      <c r="K56" s="82">
        <f t="shared" si="4"/>
        <v>0</v>
      </c>
      <c r="L56" s="82">
        <v>0</v>
      </c>
      <c r="M56" s="82">
        <v>0</v>
      </c>
      <c r="N56" s="81">
        <v>8</v>
      </c>
      <c r="O56" s="82">
        <f t="shared" si="5"/>
        <v>9741.7199999999993</v>
      </c>
      <c r="P56" s="82">
        <v>9741.7199999999993</v>
      </c>
      <c r="Q56" s="116">
        <v>0</v>
      </c>
    </row>
    <row r="57" spans="1:17" ht="25.5" x14ac:dyDescent="0.25">
      <c r="A57" s="21">
        <f t="shared" si="6"/>
        <v>16</v>
      </c>
      <c r="B57" s="80" t="s">
        <v>51</v>
      </c>
      <c r="C57" s="80" t="s">
        <v>36</v>
      </c>
      <c r="D57" s="80" t="s">
        <v>37</v>
      </c>
      <c r="E57" s="80" t="s">
        <v>52</v>
      </c>
      <c r="F57" s="80" t="s">
        <v>87</v>
      </c>
      <c r="G57" s="81" t="s">
        <v>48</v>
      </c>
      <c r="H57" s="81">
        <v>52</v>
      </c>
      <c r="I57" s="81">
        <v>48</v>
      </c>
      <c r="J57" s="81">
        <v>65</v>
      </c>
      <c r="K57" s="82">
        <f t="shared" si="4"/>
        <v>80370.489999999991</v>
      </c>
      <c r="L57" s="82">
        <v>40419.54</v>
      </c>
      <c r="M57" s="82">
        <v>39950.949999999997</v>
      </c>
      <c r="N57" s="81">
        <v>25</v>
      </c>
      <c r="O57" s="82">
        <f t="shared" si="5"/>
        <v>63031.47</v>
      </c>
      <c r="P57" s="82">
        <v>56456.78</v>
      </c>
      <c r="Q57" s="116">
        <v>6574.69</v>
      </c>
    </row>
    <row r="58" spans="1:17" ht="25.5" x14ac:dyDescent="0.25">
      <c r="A58" s="21">
        <f t="shared" si="6"/>
        <v>17</v>
      </c>
      <c r="B58" s="80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16</v>
      </c>
      <c r="I58" s="81">
        <v>12</v>
      </c>
      <c r="J58" s="81">
        <v>15</v>
      </c>
      <c r="K58" s="82">
        <f t="shared" si="4"/>
        <v>0</v>
      </c>
      <c r="L58" s="82">
        <v>0</v>
      </c>
      <c r="M58" s="82">
        <v>0</v>
      </c>
      <c r="N58" s="81">
        <v>0</v>
      </c>
      <c r="O58" s="82">
        <f t="shared" si="5"/>
        <v>0</v>
      </c>
      <c r="P58" s="82">
        <v>0</v>
      </c>
      <c r="Q58" s="116">
        <v>0</v>
      </c>
    </row>
    <row r="59" spans="1:17" ht="25.5" x14ac:dyDescent="0.25">
      <c r="A59" s="21">
        <f t="shared" si="6"/>
        <v>18</v>
      </c>
      <c r="B59" s="80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69</v>
      </c>
      <c r="I59" s="81">
        <v>18</v>
      </c>
      <c r="J59" s="81">
        <v>24</v>
      </c>
      <c r="K59" s="82">
        <f t="shared" si="4"/>
        <v>21112.23</v>
      </c>
      <c r="L59" s="82">
        <v>21112.23</v>
      </c>
      <c r="M59" s="82">
        <v>0</v>
      </c>
      <c r="N59" s="81">
        <v>16</v>
      </c>
      <c r="O59" s="82">
        <f t="shared" si="5"/>
        <v>21789.3</v>
      </c>
      <c r="P59" s="82">
        <v>21789.3</v>
      </c>
      <c r="Q59" s="116">
        <v>0</v>
      </c>
    </row>
    <row r="60" spans="1:17" ht="25.5" x14ac:dyDescent="0.25">
      <c r="A60" s="21">
        <f t="shared" si="6"/>
        <v>19</v>
      </c>
      <c r="B60" s="80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29</v>
      </c>
      <c r="I60" s="81">
        <v>26</v>
      </c>
      <c r="J60" s="81">
        <v>37</v>
      </c>
      <c r="K60" s="82">
        <f t="shared" si="4"/>
        <v>26324.36</v>
      </c>
      <c r="L60" s="82">
        <f>26106.86+217.5</f>
        <v>26324.36</v>
      </c>
      <c r="M60" s="82">
        <v>0</v>
      </c>
      <c r="N60" s="81">
        <v>12</v>
      </c>
      <c r="O60" s="82">
        <f t="shared" si="5"/>
        <v>28543.93</v>
      </c>
      <c r="P60" s="82">
        <v>28543.93</v>
      </c>
      <c r="Q60" s="116">
        <v>0</v>
      </c>
    </row>
    <row r="61" spans="1:17" ht="25.5" x14ac:dyDescent="0.25">
      <c r="A61" s="21">
        <f t="shared" si="6"/>
        <v>20</v>
      </c>
      <c r="B61" s="80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160</v>
      </c>
      <c r="I61" s="81">
        <v>142</v>
      </c>
      <c r="J61" s="81">
        <v>160</v>
      </c>
      <c r="K61" s="82">
        <f t="shared" si="4"/>
        <v>123198.3</v>
      </c>
      <c r="L61" s="82">
        <v>100228.08</v>
      </c>
      <c r="M61" s="82">
        <v>22970.22</v>
      </c>
      <c r="N61" s="81">
        <v>21</v>
      </c>
      <c r="O61" s="82">
        <f t="shared" si="5"/>
        <v>62244.42</v>
      </c>
      <c r="P61" s="82">
        <v>54280.01</v>
      </c>
      <c r="Q61" s="116">
        <v>7964.41</v>
      </c>
    </row>
    <row r="62" spans="1:17" ht="25.5" x14ac:dyDescent="0.25">
      <c r="A62" s="21">
        <f t="shared" si="6"/>
        <v>21</v>
      </c>
      <c r="B62" s="80" t="s">
        <v>77</v>
      </c>
      <c r="C62" s="80" t="s">
        <v>259</v>
      </c>
      <c r="D62" s="80" t="s">
        <v>261</v>
      </c>
      <c r="E62" s="80" t="s">
        <v>43</v>
      </c>
      <c r="F62" s="80" t="s">
        <v>157</v>
      </c>
      <c r="G62" s="81" t="s">
        <v>48</v>
      </c>
      <c r="H62" s="81">
        <v>49</v>
      </c>
      <c r="I62" s="81">
        <v>16</v>
      </c>
      <c r="J62" s="81">
        <v>22</v>
      </c>
      <c r="K62" s="82">
        <f t="shared" si="4"/>
        <v>37396.93</v>
      </c>
      <c r="L62" s="82">
        <v>16876.11</v>
      </c>
      <c r="M62" s="82">
        <v>20520.82</v>
      </c>
      <c r="N62" s="81">
        <v>42</v>
      </c>
      <c r="O62" s="82">
        <f t="shared" si="5"/>
        <v>65006.06</v>
      </c>
      <c r="P62" s="82">
        <f>50295.64-1263.08</f>
        <v>49032.56</v>
      </c>
      <c r="Q62" s="116">
        <v>15973.5</v>
      </c>
    </row>
    <row r="63" spans="1:17" ht="25.5" x14ac:dyDescent="0.25">
      <c r="A63" s="21">
        <f t="shared" si="6"/>
        <v>22</v>
      </c>
      <c r="B63" s="80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62</v>
      </c>
      <c r="I63" s="81">
        <v>8</v>
      </c>
      <c r="J63" s="81">
        <v>8</v>
      </c>
      <c r="K63" s="82">
        <f t="shared" si="4"/>
        <v>8881.3700000000008</v>
      </c>
      <c r="L63" s="82">
        <v>8881.3700000000008</v>
      </c>
      <c r="M63" s="82">
        <v>0</v>
      </c>
      <c r="N63" s="81">
        <v>23</v>
      </c>
      <c r="O63" s="82">
        <f t="shared" si="5"/>
        <v>56364.57</v>
      </c>
      <c r="P63" s="82">
        <v>56364.57</v>
      </c>
      <c r="Q63" s="116">
        <v>0</v>
      </c>
    </row>
    <row r="64" spans="1:17" ht="25.5" x14ac:dyDescent="0.25">
      <c r="A64" s="21">
        <f t="shared" si="6"/>
        <v>23</v>
      </c>
      <c r="B64" s="80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32</v>
      </c>
      <c r="I64" s="81">
        <v>17</v>
      </c>
      <c r="J64" s="81">
        <v>25</v>
      </c>
      <c r="K64" s="82">
        <f t="shared" si="4"/>
        <v>28073.68</v>
      </c>
      <c r="L64" s="82">
        <v>22975.86</v>
      </c>
      <c r="M64" s="82">
        <v>5097.82</v>
      </c>
      <c r="N64" s="81">
        <v>11</v>
      </c>
      <c r="O64" s="82">
        <f t="shared" si="5"/>
        <v>35876.74</v>
      </c>
      <c r="P64" s="82">
        <f>21191.68+9736.84</f>
        <v>30928.52</v>
      </c>
      <c r="Q64" s="116">
        <f>10226.34-5278.12</f>
        <v>4948.22</v>
      </c>
    </row>
    <row r="65" spans="1:17" ht="25.5" x14ac:dyDescent="0.25">
      <c r="A65" s="21">
        <f t="shared" si="6"/>
        <v>24</v>
      </c>
      <c r="B65" s="80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9</v>
      </c>
      <c r="J65" s="81">
        <v>9</v>
      </c>
      <c r="K65" s="82">
        <f t="shared" si="4"/>
        <v>1696.2799999999997</v>
      </c>
      <c r="L65" s="82">
        <v>0</v>
      </c>
      <c r="M65" s="82">
        <f>4370.79-2674.51</f>
        <v>1696.2799999999997</v>
      </c>
      <c r="N65" s="81">
        <v>0</v>
      </c>
      <c r="O65" s="82">
        <f t="shared" si="5"/>
        <v>0</v>
      </c>
      <c r="P65" s="82">
        <v>0</v>
      </c>
      <c r="Q65" s="116">
        <v>0</v>
      </c>
    </row>
    <row r="66" spans="1:17" ht="25.5" x14ac:dyDescent="0.25">
      <c r="A66" s="21">
        <f t="shared" si="6"/>
        <v>25</v>
      </c>
      <c r="B66" s="80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52</v>
      </c>
      <c r="I66" s="81">
        <v>36</v>
      </c>
      <c r="J66" s="81">
        <v>46</v>
      </c>
      <c r="K66" s="82">
        <f t="shared" si="4"/>
        <v>22904.220000000005</v>
      </c>
      <c r="L66" s="82">
        <f>37607.66-17346.44</f>
        <v>20261.220000000005</v>
      </c>
      <c r="M66" s="82">
        <v>2643</v>
      </c>
      <c r="N66" s="81">
        <v>0</v>
      </c>
      <c r="O66" s="82">
        <f t="shared" si="5"/>
        <v>0</v>
      </c>
      <c r="P66" s="82">
        <v>0</v>
      </c>
      <c r="Q66" s="116">
        <v>0</v>
      </c>
    </row>
    <row r="67" spans="1:17" ht="25.5" x14ac:dyDescent="0.25">
      <c r="A67" s="21">
        <f t="shared" si="6"/>
        <v>26</v>
      </c>
      <c r="B67" s="80" t="s">
        <v>132</v>
      </c>
      <c r="C67" s="80" t="s">
        <v>61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52</v>
      </c>
      <c r="I67" s="81">
        <v>36</v>
      </c>
      <c r="J67" s="81">
        <v>46</v>
      </c>
      <c r="K67" s="82">
        <f t="shared" si="4"/>
        <v>17346.440000000002</v>
      </c>
      <c r="L67" s="82">
        <f>37607.66-20261.22</f>
        <v>17346.440000000002</v>
      </c>
      <c r="M67" s="82">
        <v>0</v>
      </c>
      <c r="N67" s="81">
        <v>0</v>
      </c>
      <c r="O67" s="82">
        <f t="shared" si="5"/>
        <v>0</v>
      </c>
      <c r="P67" s="82">
        <v>0</v>
      </c>
      <c r="Q67" s="116">
        <v>0</v>
      </c>
    </row>
    <row r="68" spans="1:17" ht="25.5" x14ac:dyDescent="0.25">
      <c r="A68" s="21">
        <f t="shared" si="6"/>
        <v>27</v>
      </c>
      <c r="B68" s="80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105</v>
      </c>
      <c r="I68" s="81">
        <v>57</v>
      </c>
      <c r="J68" s="81">
        <v>77</v>
      </c>
      <c r="K68" s="82">
        <f t="shared" si="4"/>
        <v>92365.53</v>
      </c>
      <c r="L68" s="82">
        <v>63528.3</v>
      </c>
      <c r="M68" s="82">
        <v>28837.23</v>
      </c>
      <c r="N68" s="81">
        <v>50</v>
      </c>
      <c r="O68" s="82">
        <f t="shared" si="5"/>
        <v>101941.39000000001</v>
      </c>
      <c r="P68" s="82">
        <v>86731.57</v>
      </c>
      <c r="Q68" s="116">
        <v>15209.82</v>
      </c>
    </row>
    <row r="69" spans="1:17" ht="25.5" x14ac:dyDescent="0.25">
      <c r="A69" s="21">
        <f t="shared" si="6"/>
        <v>28</v>
      </c>
      <c r="B69" s="80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4"/>
        <v>0</v>
      </c>
      <c r="L69" s="82">
        <v>0</v>
      </c>
      <c r="M69" s="82">
        <v>0</v>
      </c>
      <c r="N69" s="81">
        <v>0</v>
      </c>
      <c r="O69" s="82">
        <f t="shared" si="5"/>
        <v>0</v>
      </c>
      <c r="P69" s="82">
        <v>0</v>
      </c>
      <c r="Q69" s="116">
        <v>0</v>
      </c>
    </row>
    <row r="70" spans="1:17" ht="25.5" x14ac:dyDescent="0.25">
      <c r="A70" s="21">
        <f t="shared" si="6"/>
        <v>29</v>
      </c>
      <c r="B70" s="80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4"/>
        <v>0</v>
      </c>
      <c r="L70" s="82">
        <v>0</v>
      </c>
      <c r="M70" s="82">
        <v>0</v>
      </c>
      <c r="N70" s="81">
        <v>1</v>
      </c>
      <c r="O70" s="82">
        <f t="shared" si="5"/>
        <v>0</v>
      </c>
      <c r="P70" s="82">
        <v>0</v>
      </c>
      <c r="Q70" s="116">
        <v>0</v>
      </c>
    </row>
    <row r="71" spans="1:17" ht="25.5" x14ac:dyDescent="0.25">
      <c r="A71" s="21">
        <f t="shared" si="6"/>
        <v>30</v>
      </c>
      <c r="B71" s="80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94</v>
      </c>
      <c r="I71" s="81">
        <v>57</v>
      </c>
      <c r="J71" s="81">
        <v>94</v>
      </c>
      <c r="K71" s="82">
        <f t="shared" si="4"/>
        <v>54615.11</v>
      </c>
      <c r="L71" s="82">
        <v>48876.28</v>
      </c>
      <c r="M71" s="82">
        <v>5738.83</v>
      </c>
      <c r="N71" s="81">
        <v>69</v>
      </c>
      <c r="O71" s="82">
        <f t="shared" si="5"/>
        <v>120551.65</v>
      </c>
      <c r="P71" s="82">
        <v>114601.53</v>
      </c>
      <c r="Q71" s="116">
        <v>5950.12</v>
      </c>
    </row>
    <row r="72" spans="1:17" ht="25.5" x14ac:dyDescent="0.25">
      <c r="A72" s="21">
        <f t="shared" si="6"/>
        <v>31</v>
      </c>
      <c r="B72" s="80" t="s">
        <v>32</v>
      </c>
      <c r="C72" s="80" t="s">
        <v>262</v>
      </c>
      <c r="D72" s="80" t="s">
        <v>263</v>
      </c>
      <c r="E72" s="80" t="s">
        <v>41</v>
      </c>
      <c r="F72" s="80" t="s">
        <v>102</v>
      </c>
      <c r="G72" s="81" t="s">
        <v>48</v>
      </c>
      <c r="H72" s="81">
        <v>77</v>
      </c>
      <c r="I72" s="81">
        <v>57</v>
      </c>
      <c r="J72" s="81">
        <v>78</v>
      </c>
      <c r="K72" s="82">
        <f t="shared" si="4"/>
        <v>69423.34</v>
      </c>
      <c r="L72" s="82">
        <v>35906.61</v>
      </c>
      <c r="M72" s="82">
        <v>33516.730000000003</v>
      </c>
      <c r="N72" s="81">
        <v>44</v>
      </c>
      <c r="O72" s="82">
        <f t="shared" si="5"/>
        <v>143043.56</v>
      </c>
      <c r="P72" s="82">
        <v>133702.13</v>
      </c>
      <c r="Q72" s="116">
        <v>9341.43</v>
      </c>
    </row>
    <row r="73" spans="1:17" ht="25.5" x14ac:dyDescent="0.25">
      <c r="A73" s="21">
        <f t="shared" si="6"/>
        <v>32</v>
      </c>
      <c r="B73" s="80" t="s">
        <v>138</v>
      </c>
      <c r="C73" s="80" t="s">
        <v>61</v>
      </c>
      <c r="D73" s="80" t="s">
        <v>191</v>
      </c>
      <c r="E73" s="80" t="s">
        <v>133</v>
      </c>
      <c r="F73" s="80" t="s">
        <v>264</v>
      </c>
      <c r="G73" s="81" t="s">
        <v>48</v>
      </c>
      <c r="H73" s="81">
        <v>108</v>
      </c>
      <c r="I73" s="81">
        <v>88</v>
      </c>
      <c r="J73" s="81">
        <v>100</v>
      </c>
      <c r="K73" s="82">
        <f t="shared" si="4"/>
        <v>54930.57</v>
      </c>
      <c r="L73" s="82">
        <f>26431.75+9601.13</f>
        <v>36032.879999999997</v>
      </c>
      <c r="M73" s="82">
        <f>28498.82-9601.13</f>
        <v>18897.690000000002</v>
      </c>
      <c r="N73" s="81">
        <v>0</v>
      </c>
      <c r="O73" s="82">
        <f t="shared" si="5"/>
        <v>0</v>
      </c>
      <c r="P73" s="82">
        <v>0</v>
      </c>
      <c r="Q73" s="116">
        <v>0</v>
      </c>
    </row>
    <row r="74" spans="1:17" ht="25.5" x14ac:dyDescent="0.25">
      <c r="A74" s="21">
        <f t="shared" si="6"/>
        <v>33</v>
      </c>
      <c r="B74" s="80" t="s">
        <v>188</v>
      </c>
      <c r="C74" s="80" t="s">
        <v>228</v>
      </c>
      <c r="D74" s="80" t="s">
        <v>228</v>
      </c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4"/>
        <v>3174.24</v>
      </c>
      <c r="L74" s="82">
        <v>0</v>
      </c>
      <c r="M74" s="82">
        <v>3174.24</v>
      </c>
      <c r="N74" s="81">
        <v>0</v>
      </c>
      <c r="O74" s="82">
        <f t="shared" si="5"/>
        <v>0</v>
      </c>
      <c r="P74" s="82">
        <v>0</v>
      </c>
      <c r="Q74" s="116">
        <v>0</v>
      </c>
    </row>
    <row r="75" spans="1:17" ht="25.5" x14ac:dyDescent="0.25">
      <c r="A75" s="21">
        <f t="shared" si="6"/>
        <v>34</v>
      </c>
      <c r="B75" s="80" t="s">
        <v>140</v>
      </c>
      <c r="C75" s="80" t="s">
        <v>228</v>
      </c>
      <c r="D75" s="80" t="s">
        <v>228</v>
      </c>
      <c r="E75" s="80" t="s">
        <v>141</v>
      </c>
      <c r="F75" s="80" t="s">
        <v>142</v>
      </c>
      <c r="G75" s="81" t="s">
        <v>48</v>
      </c>
      <c r="H75" s="81">
        <v>33</v>
      </c>
      <c r="I75" s="81">
        <v>22</v>
      </c>
      <c r="J75" s="81">
        <v>24</v>
      </c>
      <c r="K75" s="82">
        <f t="shared" si="4"/>
        <v>16903.740000000002</v>
      </c>
      <c r="L75" s="82">
        <v>13961.2</v>
      </c>
      <c r="M75" s="82">
        <v>2942.54</v>
      </c>
      <c r="N75" s="81">
        <v>0</v>
      </c>
      <c r="O75" s="82">
        <f t="shared" si="5"/>
        <v>0</v>
      </c>
      <c r="P75" s="82">
        <v>0</v>
      </c>
      <c r="Q75" s="116">
        <v>0</v>
      </c>
    </row>
    <row r="76" spans="1:17" ht="25.5" x14ac:dyDescent="0.25">
      <c r="A76" s="21">
        <f t="shared" si="6"/>
        <v>35</v>
      </c>
      <c r="B76" s="80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31</v>
      </c>
      <c r="I76" s="81">
        <v>24</v>
      </c>
      <c r="J76" s="81">
        <v>30</v>
      </c>
      <c r="K76" s="82">
        <f t="shared" si="4"/>
        <v>24252.48</v>
      </c>
      <c r="L76" s="82">
        <v>24252.48</v>
      </c>
      <c r="M76" s="82">
        <v>0</v>
      </c>
      <c r="N76" s="81">
        <v>17</v>
      </c>
      <c r="O76" s="82">
        <f t="shared" si="5"/>
        <v>46150.61</v>
      </c>
      <c r="P76" s="82">
        <v>46150.61</v>
      </c>
      <c r="Q76" s="116">
        <v>0</v>
      </c>
    </row>
    <row r="77" spans="1:17" ht="25.5" x14ac:dyDescent="0.25">
      <c r="A77" s="21">
        <f t="shared" si="6"/>
        <v>36</v>
      </c>
      <c r="B77" s="80" t="s">
        <v>81</v>
      </c>
      <c r="C77" s="80" t="s">
        <v>61</v>
      </c>
      <c r="D77" s="80" t="s">
        <v>230</v>
      </c>
      <c r="E77" s="80" t="s">
        <v>133</v>
      </c>
      <c r="F77" s="80" t="s">
        <v>231</v>
      </c>
      <c r="G77" s="81" t="s">
        <v>48</v>
      </c>
      <c r="H77" s="81">
        <v>54</v>
      </c>
      <c r="I77" s="81">
        <v>40</v>
      </c>
      <c r="J77" s="81">
        <v>47</v>
      </c>
      <c r="K77" s="82">
        <f t="shared" si="4"/>
        <v>32483.43</v>
      </c>
      <c r="L77" s="82">
        <v>27157.17</v>
      </c>
      <c r="M77" s="82">
        <v>5326.26</v>
      </c>
      <c r="N77" s="81">
        <v>5</v>
      </c>
      <c r="O77" s="82">
        <f t="shared" si="5"/>
        <v>7355.48</v>
      </c>
      <c r="P77" s="82">
        <v>7355.48</v>
      </c>
      <c r="Q77" s="116">
        <v>0</v>
      </c>
    </row>
    <row r="78" spans="1:17" ht="25.5" x14ac:dyDescent="0.25">
      <c r="A78" s="21">
        <f t="shared" si="6"/>
        <v>37</v>
      </c>
      <c r="B78" s="80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288</v>
      </c>
      <c r="I78" s="81">
        <v>168</v>
      </c>
      <c r="J78" s="81">
        <v>209</v>
      </c>
      <c r="K78" s="82">
        <f t="shared" si="4"/>
        <v>253140.57</v>
      </c>
      <c r="L78" s="82">
        <v>218434.88</v>
      </c>
      <c r="M78" s="82">
        <v>34705.69</v>
      </c>
      <c r="N78" s="81">
        <v>0</v>
      </c>
      <c r="O78" s="82">
        <f t="shared" si="5"/>
        <v>0</v>
      </c>
      <c r="P78" s="82">
        <v>0</v>
      </c>
      <c r="Q78" s="116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C1" workbookViewId="0">
      <selection activeCell="C1" sqref="C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321" t="s">
        <v>15</v>
      </c>
      <c r="P1" s="321"/>
      <c r="Q1" s="321"/>
    </row>
    <row r="2" spans="1:17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96">
        <v>1</v>
      </c>
      <c r="B10" s="101" t="s">
        <v>28</v>
      </c>
      <c r="C10" s="101" t="s">
        <v>36</v>
      </c>
      <c r="D10" s="101"/>
      <c r="E10" s="101" t="s">
        <v>115</v>
      </c>
      <c r="F10" s="102" t="s">
        <v>210</v>
      </c>
      <c r="G10" s="102" t="s">
        <v>117</v>
      </c>
      <c r="H10" s="98">
        <v>5</v>
      </c>
      <c r="I10" s="99">
        <v>3</v>
      </c>
      <c r="J10" s="99">
        <v>3</v>
      </c>
      <c r="K10" s="99">
        <v>6301.4</v>
      </c>
      <c r="L10" s="99" t="s">
        <v>232</v>
      </c>
      <c r="M10" s="99">
        <v>5712</v>
      </c>
      <c r="N10" s="99">
        <v>0</v>
      </c>
      <c r="O10" s="99" t="s">
        <v>233</v>
      </c>
      <c r="P10" s="99" t="s">
        <v>233</v>
      </c>
      <c r="Q10" s="99" t="s">
        <v>233</v>
      </c>
    </row>
    <row r="11" spans="1:17" x14ac:dyDescent="0.25">
      <c r="A11" s="96">
        <v>2</v>
      </c>
      <c r="B11" s="101" t="s">
        <v>29</v>
      </c>
      <c r="C11" s="101" t="s">
        <v>36</v>
      </c>
      <c r="D11" s="101"/>
      <c r="E11" s="101" t="s">
        <v>78</v>
      </c>
      <c r="F11" s="102" t="s">
        <v>213</v>
      </c>
      <c r="G11" s="102" t="s">
        <v>117</v>
      </c>
      <c r="H11" s="99">
        <v>26</v>
      </c>
      <c r="I11" s="99">
        <v>8</v>
      </c>
      <c r="J11" s="99">
        <v>8</v>
      </c>
      <c r="K11" s="99">
        <v>13126.9</v>
      </c>
      <c r="L11" s="99" t="s">
        <v>234</v>
      </c>
      <c r="M11" s="99">
        <v>5814.6</v>
      </c>
      <c r="N11" s="99">
        <v>0</v>
      </c>
      <c r="O11" s="99" t="s">
        <v>233</v>
      </c>
      <c r="P11" s="99" t="s">
        <v>233</v>
      </c>
      <c r="Q11" s="99" t="s">
        <v>233</v>
      </c>
    </row>
    <row r="12" spans="1:17" x14ac:dyDescent="0.25">
      <c r="A12" s="96">
        <v>3</v>
      </c>
      <c r="B12" s="101" t="s">
        <v>215</v>
      </c>
      <c r="C12" s="101" t="s">
        <v>36</v>
      </c>
      <c r="D12" s="101"/>
      <c r="E12" s="101" t="s">
        <v>120</v>
      </c>
      <c r="F12" s="102" t="s">
        <v>216</v>
      </c>
      <c r="G12" s="102" t="s">
        <v>117</v>
      </c>
      <c r="H12" s="99">
        <v>0</v>
      </c>
      <c r="I12" s="99">
        <v>0</v>
      </c>
      <c r="J12" s="99">
        <v>0</v>
      </c>
      <c r="K12" s="99" t="s">
        <v>233</v>
      </c>
      <c r="L12" s="99" t="s">
        <v>233</v>
      </c>
      <c r="M12" s="99" t="s">
        <v>233</v>
      </c>
      <c r="N12" s="99">
        <v>0</v>
      </c>
      <c r="O12" s="99" t="s">
        <v>233</v>
      </c>
      <c r="P12" s="99" t="s">
        <v>233</v>
      </c>
      <c r="Q12" s="99" t="s">
        <v>233</v>
      </c>
    </row>
    <row r="13" spans="1:17" x14ac:dyDescent="0.25">
      <c r="A13" s="96">
        <v>4</v>
      </c>
      <c r="B13" s="101" t="s">
        <v>89</v>
      </c>
      <c r="C13" s="101" t="s">
        <v>36</v>
      </c>
      <c r="D13" s="101"/>
      <c r="E13" s="101" t="s">
        <v>122</v>
      </c>
      <c r="F13" s="102" t="s">
        <v>217</v>
      </c>
      <c r="G13" s="102" t="s">
        <v>117</v>
      </c>
      <c r="H13" s="99">
        <v>4</v>
      </c>
      <c r="I13" s="99">
        <v>0</v>
      </c>
      <c r="J13" s="99">
        <v>0</v>
      </c>
      <c r="K13" s="99" t="s">
        <v>233</v>
      </c>
      <c r="L13" s="99" t="s">
        <v>233</v>
      </c>
      <c r="M13" s="99" t="s">
        <v>233</v>
      </c>
      <c r="N13" s="99">
        <v>0</v>
      </c>
      <c r="O13" s="99" t="s">
        <v>233</v>
      </c>
      <c r="P13" s="99" t="s">
        <v>233</v>
      </c>
      <c r="Q13" s="99" t="s">
        <v>233</v>
      </c>
    </row>
    <row r="14" spans="1:17" x14ac:dyDescent="0.25">
      <c r="A14" s="96">
        <v>5</v>
      </c>
      <c r="B14" s="97" t="s">
        <v>21</v>
      </c>
      <c r="C14" s="97" t="s">
        <v>36</v>
      </c>
      <c r="D14" s="97"/>
      <c r="E14" s="97" t="s">
        <v>122</v>
      </c>
      <c r="F14" s="97" t="s">
        <v>237</v>
      </c>
      <c r="G14" s="97" t="s">
        <v>117</v>
      </c>
      <c r="H14" s="100">
        <v>1</v>
      </c>
      <c r="I14" s="100">
        <v>0</v>
      </c>
      <c r="J14" s="100">
        <v>0</v>
      </c>
      <c r="K14" s="100" t="s">
        <v>212</v>
      </c>
      <c r="L14" s="100" t="s">
        <v>212</v>
      </c>
      <c r="M14" s="100" t="s">
        <v>212</v>
      </c>
      <c r="N14" s="100">
        <v>0</v>
      </c>
      <c r="O14" s="100" t="s">
        <v>212</v>
      </c>
      <c r="P14" s="100" t="s">
        <v>212</v>
      </c>
      <c r="Q14" s="100" t="s">
        <v>212</v>
      </c>
    </row>
    <row r="15" spans="1:17" x14ac:dyDescent="0.25">
      <c r="A15" s="17">
        <v>1</v>
      </c>
      <c r="B15" s="103" t="s">
        <v>22</v>
      </c>
      <c r="C15" s="103" t="s">
        <v>61</v>
      </c>
      <c r="D15" s="103" t="s">
        <v>79</v>
      </c>
      <c r="E15" s="103" t="s">
        <v>62</v>
      </c>
      <c r="F15" s="103" t="s">
        <v>194</v>
      </c>
      <c r="G15" s="103" t="s">
        <v>63</v>
      </c>
      <c r="H15" s="104">
        <v>88</v>
      </c>
      <c r="I15" s="104">
        <v>35</v>
      </c>
      <c r="J15" s="104">
        <v>35</v>
      </c>
      <c r="K15" s="104">
        <v>46164.49</v>
      </c>
      <c r="L15" s="104">
        <v>46164.49</v>
      </c>
      <c r="M15" s="107">
        <v>0</v>
      </c>
      <c r="N15" s="104">
        <v>45</v>
      </c>
      <c r="O15" s="105">
        <v>49600.3</v>
      </c>
      <c r="P15" s="104">
        <v>49600.3</v>
      </c>
      <c r="Q15" s="107">
        <v>0</v>
      </c>
    </row>
    <row r="16" spans="1:17" x14ac:dyDescent="0.25">
      <c r="A16" s="17">
        <f t="shared" ref="A16:A23" si="1">A15+1</f>
        <v>2</v>
      </c>
      <c r="B16" s="103" t="s">
        <v>27</v>
      </c>
      <c r="C16" s="103" t="s">
        <v>36</v>
      </c>
      <c r="D16" s="103"/>
      <c r="E16" s="103" t="s">
        <v>62</v>
      </c>
      <c r="F16" s="103" t="s">
        <v>195</v>
      </c>
      <c r="G16" s="103" t="s">
        <v>63</v>
      </c>
      <c r="H16" s="104">
        <v>74</v>
      </c>
      <c r="I16" s="104">
        <v>24</v>
      </c>
      <c r="J16" s="104">
        <v>24</v>
      </c>
      <c r="K16" s="104">
        <v>37002</v>
      </c>
      <c r="L16" s="104">
        <v>37002</v>
      </c>
      <c r="M16" s="107">
        <v>0</v>
      </c>
      <c r="N16" s="104">
        <v>40</v>
      </c>
      <c r="O16" s="105">
        <v>49150.12</v>
      </c>
      <c r="P16" s="104">
        <v>49150.12</v>
      </c>
      <c r="Q16" s="107">
        <v>0</v>
      </c>
    </row>
    <row r="17" spans="1:17" x14ac:dyDescent="0.25">
      <c r="A17" s="17">
        <v>3</v>
      </c>
      <c r="B17" s="103" t="s">
        <v>23</v>
      </c>
      <c r="C17" s="103" t="s">
        <v>36</v>
      </c>
      <c r="D17" s="103"/>
      <c r="E17" s="103" t="s">
        <v>62</v>
      </c>
      <c r="F17" s="103"/>
      <c r="G17" s="103" t="s">
        <v>63</v>
      </c>
      <c r="H17" s="104">
        <v>0</v>
      </c>
      <c r="I17" s="104">
        <v>0</v>
      </c>
      <c r="J17" s="104">
        <v>0</v>
      </c>
      <c r="K17" s="107">
        <v>0</v>
      </c>
      <c r="L17" s="107">
        <v>0</v>
      </c>
      <c r="M17" s="107">
        <v>0</v>
      </c>
      <c r="N17" s="104">
        <v>0</v>
      </c>
      <c r="O17" s="107">
        <v>0</v>
      </c>
      <c r="P17" s="107">
        <v>0</v>
      </c>
      <c r="Q17" s="107">
        <v>0</v>
      </c>
    </row>
    <row r="18" spans="1:17" x14ac:dyDescent="0.25">
      <c r="A18" s="17">
        <v>4</v>
      </c>
      <c r="B18" s="103" t="s">
        <v>31</v>
      </c>
      <c r="C18" s="103" t="s">
        <v>36</v>
      </c>
      <c r="D18" s="103"/>
      <c r="E18" s="103" t="s">
        <v>64</v>
      </c>
      <c r="F18" s="106" t="s">
        <v>196</v>
      </c>
      <c r="G18" s="103" t="s">
        <v>63</v>
      </c>
      <c r="H18" s="104">
        <v>28</v>
      </c>
      <c r="I18" s="104">
        <v>8</v>
      </c>
      <c r="J18" s="104">
        <v>8</v>
      </c>
      <c r="K18" s="107">
        <v>8986.2000000000007</v>
      </c>
      <c r="L18" s="107">
        <v>8986.2000000000007</v>
      </c>
      <c r="M18" s="107">
        <v>0</v>
      </c>
      <c r="N18" s="104">
        <v>11</v>
      </c>
      <c r="O18" s="105">
        <v>18501</v>
      </c>
      <c r="P18" s="104">
        <v>18501</v>
      </c>
      <c r="Q18" s="107">
        <v>0</v>
      </c>
    </row>
    <row r="19" spans="1:17" x14ac:dyDescent="0.25">
      <c r="A19" s="17">
        <f t="shared" si="1"/>
        <v>5</v>
      </c>
      <c r="B19" s="103" t="s">
        <v>77</v>
      </c>
      <c r="C19" s="103" t="s">
        <v>36</v>
      </c>
      <c r="D19" s="103"/>
      <c r="E19" s="103" t="s">
        <v>66</v>
      </c>
      <c r="F19" s="103"/>
      <c r="G19" s="103" t="s">
        <v>63</v>
      </c>
      <c r="H19" s="104">
        <v>0</v>
      </c>
      <c r="I19" s="104">
        <v>0</v>
      </c>
      <c r="J19" s="104">
        <v>0</v>
      </c>
      <c r="K19" s="107">
        <v>0</v>
      </c>
      <c r="L19" s="107">
        <v>0</v>
      </c>
      <c r="M19" s="107">
        <v>0</v>
      </c>
      <c r="N19" s="104">
        <v>0</v>
      </c>
      <c r="O19" s="107">
        <v>0</v>
      </c>
      <c r="P19" s="107">
        <v>0</v>
      </c>
      <c r="Q19" s="107">
        <v>0</v>
      </c>
    </row>
    <row r="20" spans="1:17" x14ac:dyDescent="0.25">
      <c r="A20" s="17">
        <f t="shared" si="1"/>
        <v>6</v>
      </c>
      <c r="B20" s="103" t="s">
        <v>24</v>
      </c>
      <c r="C20" s="103" t="s">
        <v>36</v>
      </c>
      <c r="D20" s="103"/>
      <c r="E20" s="103" t="s">
        <v>66</v>
      </c>
      <c r="F20" s="103" t="s">
        <v>197</v>
      </c>
      <c r="G20" s="103" t="s">
        <v>63</v>
      </c>
      <c r="H20" s="104">
        <v>10</v>
      </c>
      <c r="I20" s="104">
        <v>0</v>
      </c>
      <c r="J20" s="104">
        <v>0</v>
      </c>
      <c r="K20" s="107">
        <v>0</v>
      </c>
      <c r="L20" s="107">
        <v>0</v>
      </c>
      <c r="M20" s="107">
        <v>0</v>
      </c>
      <c r="N20" s="104">
        <v>4</v>
      </c>
      <c r="O20" s="105">
        <v>3700.2</v>
      </c>
      <c r="P20" s="104">
        <v>3700.2</v>
      </c>
      <c r="Q20" s="107">
        <v>0</v>
      </c>
    </row>
    <row r="21" spans="1:17" x14ac:dyDescent="0.25">
      <c r="A21" s="17">
        <f t="shared" si="1"/>
        <v>7</v>
      </c>
      <c r="B21" s="103" t="s">
        <v>235</v>
      </c>
      <c r="C21" s="103" t="s">
        <v>36</v>
      </c>
      <c r="D21" s="103"/>
      <c r="E21" s="103" t="s">
        <v>125</v>
      </c>
      <c r="F21" s="103"/>
      <c r="G21" s="103" t="s">
        <v>63</v>
      </c>
      <c r="H21" s="104">
        <v>3</v>
      </c>
      <c r="I21" s="104">
        <v>0</v>
      </c>
      <c r="J21" s="104">
        <v>0</v>
      </c>
      <c r="K21" s="107">
        <v>0</v>
      </c>
      <c r="L21" s="107">
        <v>0</v>
      </c>
      <c r="M21" s="107">
        <v>0</v>
      </c>
      <c r="N21" s="104">
        <v>0</v>
      </c>
      <c r="O21" s="107">
        <v>0</v>
      </c>
      <c r="P21" s="107">
        <v>0</v>
      </c>
      <c r="Q21" s="107">
        <v>0</v>
      </c>
    </row>
    <row r="22" spans="1:17" x14ac:dyDescent="0.25">
      <c r="A22" s="17">
        <f t="shared" si="1"/>
        <v>8</v>
      </c>
      <c r="B22" s="103" t="s">
        <v>32</v>
      </c>
      <c r="C22" s="103" t="s">
        <v>36</v>
      </c>
      <c r="D22" s="103"/>
      <c r="E22" s="103" t="s">
        <v>82</v>
      </c>
      <c r="F22" s="103" t="s">
        <v>198</v>
      </c>
      <c r="G22" s="103" t="s">
        <v>63</v>
      </c>
      <c r="H22" s="104">
        <v>57</v>
      </c>
      <c r="I22" s="104">
        <v>6</v>
      </c>
      <c r="J22" s="104">
        <v>6</v>
      </c>
      <c r="K22" s="104">
        <v>5990.8</v>
      </c>
      <c r="L22" s="104">
        <v>5990.8</v>
      </c>
      <c r="M22" s="107">
        <v>0</v>
      </c>
      <c r="N22" s="104">
        <v>25</v>
      </c>
      <c r="O22" s="105">
        <v>21721.7</v>
      </c>
      <c r="P22" s="104">
        <v>21721.7</v>
      </c>
      <c r="Q22" s="107">
        <v>0</v>
      </c>
    </row>
    <row r="23" spans="1:17" x14ac:dyDescent="0.25">
      <c r="A23" s="17">
        <f t="shared" si="1"/>
        <v>9</v>
      </c>
      <c r="B23" s="103" t="s">
        <v>71</v>
      </c>
      <c r="C23" s="103" t="s">
        <v>36</v>
      </c>
      <c r="D23" s="103"/>
      <c r="E23" s="103" t="s">
        <v>83</v>
      </c>
      <c r="F23" s="103" t="s">
        <v>199</v>
      </c>
      <c r="G23" s="103" t="s">
        <v>63</v>
      </c>
      <c r="H23" s="104">
        <v>54</v>
      </c>
      <c r="I23" s="104">
        <v>11</v>
      </c>
      <c r="J23" s="104">
        <v>11</v>
      </c>
      <c r="K23" s="104">
        <v>21028.31</v>
      </c>
      <c r="L23" s="104">
        <v>21028.31</v>
      </c>
      <c r="M23" s="107">
        <v>0</v>
      </c>
      <c r="N23" s="104">
        <v>26</v>
      </c>
      <c r="O23" s="105">
        <v>28194.76</v>
      </c>
      <c r="P23" s="104">
        <v>28194.76</v>
      </c>
      <c r="Q23" s="107">
        <v>0</v>
      </c>
    </row>
    <row r="24" spans="1:17" ht="25.5" x14ac:dyDescent="0.25">
      <c r="A24" s="17">
        <v>10</v>
      </c>
      <c r="B24" s="103" t="s">
        <v>184</v>
      </c>
      <c r="C24" s="103" t="s">
        <v>61</v>
      </c>
      <c r="D24" s="103" t="s">
        <v>127</v>
      </c>
      <c r="E24" s="103" t="s">
        <v>82</v>
      </c>
      <c r="F24" s="103" t="s">
        <v>200</v>
      </c>
      <c r="G24" s="103" t="s">
        <v>63</v>
      </c>
      <c r="H24" s="104">
        <v>56</v>
      </c>
      <c r="I24" s="104">
        <v>15</v>
      </c>
      <c r="J24" s="104">
        <v>15</v>
      </c>
      <c r="K24" s="104">
        <v>19157.099999999999</v>
      </c>
      <c r="L24" s="104">
        <v>19157.099999999999</v>
      </c>
      <c r="M24" s="107">
        <v>0</v>
      </c>
      <c r="N24" s="104">
        <v>0</v>
      </c>
      <c r="O24" s="107">
        <v>0</v>
      </c>
      <c r="P24" s="107">
        <v>0</v>
      </c>
      <c r="Q24" s="107">
        <v>0</v>
      </c>
    </row>
    <row r="25" spans="1:17" x14ac:dyDescent="0.25">
      <c r="A25" s="17">
        <v>11</v>
      </c>
      <c r="B25" s="103" t="s">
        <v>145</v>
      </c>
      <c r="C25" s="103" t="s">
        <v>61</v>
      </c>
      <c r="D25" s="103" t="s">
        <v>128</v>
      </c>
      <c r="E25" s="103" t="s">
        <v>62</v>
      </c>
      <c r="F25" s="103" t="s">
        <v>201</v>
      </c>
      <c r="G25" s="103" t="s">
        <v>63</v>
      </c>
      <c r="H25" s="104">
        <v>91</v>
      </c>
      <c r="I25" s="104">
        <v>44</v>
      </c>
      <c r="J25" s="104">
        <v>44</v>
      </c>
      <c r="K25" s="104">
        <v>57525.08</v>
      </c>
      <c r="L25" s="104">
        <v>57525.08</v>
      </c>
      <c r="M25" s="107">
        <v>0</v>
      </c>
      <c r="N25" s="104">
        <v>0</v>
      </c>
      <c r="O25" s="107">
        <v>0</v>
      </c>
      <c r="P25" s="107">
        <v>0</v>
      </c>
      <c r="Q25" s="107">
        <v>0</v>
      </c>
    </row>
    <row r="26" spans="1:17" x14ac:dyDescent="0.25">
      <c r="A26" s="17">
        <v>12</v>
      </c>
      <c r="B26" s="103" t="s">
        <v>132</v>
      </c>
      <c r="C26" s="103" t="s">
        <v>36</v>
      </c>
      <c r="D26" s="103"/>
      <c r="E26" s="103" t="s">
        <v>62</v>
      </c>
      <c r="F26" s="103" t="s">
        <v>202</v>
      </c>
      <c r="G26" s="103" t="s">
        <v>63</v>
      </c>
      <c r="H26" s="104">
        <v>40</v>
      </c>
      <c r="I26" s="104">
        <v>9</v>
      </c>
      <c r="J26" s="104">
        <v>9</v>
      </c>
      <c r="K26" s="104">
        <v>7576.6</v>
      </c>
      <c r="L26" s="104">
        <v>7576.6</v>
      </c>
      <c r="M26" s="107">
        <v>0</v>
      </c>
      <c r="N26" s="104">
        <v>0</v>
      </c>
      <c r="O26" s="107">
        <v>0</v>
      </c>
      <c r="P26" s="107">
        <v>0</v>
      </c>
      <c r="Q26" s="107">
        <v>0</v>
      </c>
    </row>
    <row r="27" spans="1:17" x14ac:dyDescent="0.25">
      <c r="A27" s="17">
        <v>13</v>
      </c>
      <c r="B27" s="103" t="s">
        <v>138</v>
      </c>
      <c r="C27" s="103" t="s">
        <v>36</v>
      </c>
      <c r="D27" s="103"/>
      <c r="E27" s="103" t="s">
        <v>62</v>
      </c>
      <c r="F27" s="103" t="s">
        <v>203</v>
      </c>
      <c r="G27" s="103" t="s">
        <v>63</v>
      </c>
      <c r="H27" s="104">
        <v>17</v>
      </c>
      <c r="I27" s="104">
        <v>0</v>
      </c>
      <c r="J27" s="104">
        <v>0</v>
      </c>
      <c r="K27" s="107">
        <v>0</v>
      </c>
      <c r="L27" s="107">
        <v>0</v>
      </c>
      <c r="M27" s="107">
        <v>0</v>
      </c>
      <c r="N27" s="104">
        <v>0</v>
      </c>
      <c r="O27" s="107">
        <v>0</v>
      </c>
      <c r="P27" s="107">
        <v>0</v>
      </c>
      <c r="Q27" s="107">
        <v>0</v>
      </c>
    </row>
    <row r="28" spans="1:17" x14ac:dyDescent="0.25">
      <c r="A28" s="17">
        <v>14</v>
      </c>
      <c r="B28" s="103" t="s">
        <v>140</v>
      </c>
      <c r="C28" s="103" t="s">
        <v>36</v>
      </c>
      <c r="D28" s="103"/>
      <c r="E28" s="103" t="s">
        <v>83</v>
      </c>
      <c r="F28" s="103" t="s">
        <v>204</v>
      </c>
      <c r="G28" s="103" t="s">
        <v>63</v>
      </c>
      <c r="H28" s="104">
        <v>1</v>
      </c>
      <c r="I28" s="104">
        <v>0</v>
      </c>
      <c r="J28" s="104">
        <v>0</v>
      </c>
      <c r="K28" s="107">
        <v>0</v>
      </c>
      <c r="L28" s="107">
        <v>0</v>
      </c>
      <c r="M28" s="107">
        <v>0</v>
      </c>
      <c r="N28" s="104">
        <v>0</v>
      </c>
      <c r="O28" s="107">
        <v>0</v>
      </c>
      <c r="P28" s="107">
        <v>0</v>
      </c>
      <c r="Q28" s="107">
        <v>0</v>
      </c>
    </row>
    <row r="29" spans="1:17" x14ac:dyDescent="0.25">
      <c r="A29" s="17">
        <v>15</v>
      </c>
      <c r="B29" s="103" t="s">
        <v>236</v>
      </c>
      <c r="C29" s="103" t="s">
        <v>35</v>
      </c>
      <c r="D29" s="103" t="s">
        <v>149</v>
      </c>
      <c r="E29" s="103" t="s">
        <v>150</v>
      </c>
      <c r="F29" s="103" t="s">
        <v>253</v>
      </c>
      <c r="G29" s="103" t="s">
        <v>63</v>
      </c>
      <c r="H29" s="104">
        <v>1</v>
      </c>
      <c r="I29" s="104">
        <v>0</v>
      </c>
      <c r="J29" s="104">
        <v>0</v>
      </c>
      <c r="K29" s="107">
        <v>0</v>
      </c>
      <c r="L29" s="107">
        <v>0</v>
      </c>
      <c r="M29" s="107">
        <v>0</v>
      </c>
      <c r="N29" s="104">
        <v>0</v>
      </c>
      <c r="O29" s="107">
        <v>0</v>
      </c>
      <c r="P29" s="107">
        <v>0</v>
      </c>
      <c r="Q29" s="107">
        <v>0</v>
      </c>
    </row>
    <row r="30" spans="1:17" x14ac:dyDescent="0.25">
      <c r="A30" s="17">
        <v>16</v>
      </c>
      <c r="B30" s="103" t="s">
        <v>181</v>
      </c>
      <c r="C30" s="103" t="s">
        <v>36</v>
      </c>
      <c r="D30" s="103"/>
      <c r="E30" s="103" t="s">
        <v>62</v>
      </c>
      <c r="F30" s="103" t="s">
        <v>205</v>
      </c>
      <c r="G30" s="103" t="s">
        <v>63</v>
      </c>
      <c r="H30" s="104">
        <v>4</v>
      </c>
      <c r="I30" s="104">
        <v>0</v>
      </c>
      <c r="J30" s="104">
        <v>0</v>
      </c>
      <c r="K30" s="107">
        <v>0</v>
      </c>
      <c r="L30" s="107">
        <v>0</v>
      </c>
      <c r="M30" s="107">
        <v>0</v>
      </c>
      <c r="N30" s="104">
        <v>0</v>
      </c>
      <c r="O30" s="107">
        <v>0</v>
      </c>
      <c r="P30" s="107">
        <v>0</v>
      </c>
      <c r="Q30" s="107">
        <v>0</v>
      </c>
    </row>
    <row r="31" spans="1:17" x14ac:dyDescent="0.25">
      <c r="A31" s="17">
        <v>17</v>
      </c>
      <c r="B31" s="103" t="s">
        <v>81</v>
      </c>
      <c r="C31" s="103" t="s">
        <v>36</v>
      </c>
      <c r="D31" s="103"/>
      <c r="E31" s="103" t="s">
        <v>62</v>
      </c>
      <c r="F31" s="103" t="s">
        <v>206</v>
      </c>
      <c r="G31" s="103" t="s">
        <v>63</v>
      </c>
      <c r="H31" s="104">
        <v>10</v>
      </c>
      <c r="I31" s="104">
        <v>0</v>
      </c>
      <c r="J31" s="104">
        <v>0</v>
      </c>
      <c r="K31" s="107">
        <v>0</v>
      </c>
      <c r="L31" s="107">
        <v>0</v>
      </c>
      <c r="M31" s="107">
        <v>0</v>
      </c>
      <c r="N31" s="104">
        <v>0</v>
      </c>
      <c r="O31" s="107">
        <v>0</v>
      </c>
      <c r="P31" s="107">
        <v>0</v>
      </c>
      <c r="Q31" s="107">
        <v>0</v>
      </c>
    </row>
    <row r="32" spans="1:17" x14ac:dyDescent="0.25">
      <c r="A32" s="17">
        <v>18</v>
      </c>
      <c r="B32" s="103" t="s">
        <v>138</v>
      </c>
      <c r="C32" s="103" t="s">
        <v>61</v>
      </c>
      <c r="D32" s="103" t="s">
        <v>254</v>
      </c>
      <c r="E32" s="103" t="s">
        <v>62</v>
      </c>
      <c r="F32" s="103" t="s">
        <v>255</v>
      </c>
      <c r="G32" s="103" t="s">
        <v>63</v>
      </c>
      <c r="H32" s="104">
        <v>4</v>
      </c>
      <c r="I32" s="104">
        <v>10</v>
      </c>
      <c r="J32" s="104">
        <v>10</v>
      </c>
      <c r="K32" s="107">
        <v>10924.4</v>
      </c>
      <c r="L32" s="107">
        <v>10924.4</v>
      </c>
      <c r="M32" s="107">
        <v>0</v>
      </c>
      <c r="N32" s="104">
        <v>0</v>
      </c>
      <c r="O32" s="107">
        <v>0</v>
      </c>
      <c r="P32" s="107">
        <v>0</v>
      </c>
      <c r="Q32" s="107">
        <v>0</v>
      </c>
    </row>
    <row r="33" spans="1:17" x14ac:dyDescent="0.25">
      <c r="A33" s="17">
        <v>19</v>
      </c>
      <c r="B33" s="103" t="s">
        <v>132</v>
      </c>
      <c r="C33" s="103" t="s">
        <v>61</v>
      </c>
      <c r="D33" s="103" t="s">
        <v>256</v>
      </c>
      <c r="E33" s="103" t="s">
        <v>62</v>
      </c>
      <c r="F33" s="103" t="s">
        <v>257</v>
      </c>
      <c r="G33" s="103" t="s">
        <v>63</v>
      </c>
      <c r="H33" s="104">
        <v>4</v>
      </c>
      <c r="I33" s="104">
        <v>15</v>
      </c>
      <c r="J33" s="104">
        <v>15</v>
      </c>
      <c r="K33" s="107">
        <v>22201.200000000001</v>
      </c>
      <c r="L33" s="107">
        <v>22201.200000000001</v>
      </c>
      <c r="M33" s="107">
        <v>0</v>
      </c>
      <c r="N33" s="104">
        <v>0</v>
      </c>
      <c r="O33" s="107">
        <v>0</v>
      </c>
      <c r="P33" s="107">
        <v>0</v>
      </c>
      <c r="Q33" s="107">
        <v>0</v>
      </c>
    </row>
    <row r="34" spans="1:17" ht="25.5" x14ac:dyDescent="0.25">
      <c r="A34" s="78">
        <v>1</v>
      </c>
      <c r="B34" s="34" t="s">
        <v>58</v>
      </c>
      <c r="C34" s="66" t="s">
        <v>36</v>
      </c>
      <c r="D34" s="78"/>
      <c r="E34" s="78" t="s">
        <v>67</v>
      </c>
      <c r="F34" s="110" t="s">
        <v>107</v>
      </c>
      <c r="G34" s="110" t="s">
        <v>80</v>
      </c>
      <c r="H34" s="67">
        <v>55</v>
      </c>
      <c r="I34" s="67">
        <v>22</v>
      </c>
      <c r="J34" s="67">
        <v>22</v>
      </c>
      <c r="K34" s="68">
        <v>49688.4</v>
      </c>
      <c r="L34" s="68">
        <v>49688.4</v>
      </c>
      <c r="M34" s="68">
        <v>0</v>
      </c>
      <c r="N34" s="67">
        <v>33</v>
      </c>
      <c r="O34" s="68">
        <v>52860</v>
      </c>
      <c r="P34" s="68">
        <v>52860</v>
      </c>
      <c r="Q34" s="68">
        <v>0</v>
      </c>
    </row>
    <row r="35" spans="1:17" ht="25.5" x14ac:dyDescent="0.25">
      <c r="A35" s="78">
        <v>2</v>
      </c>
      <c r="B35" s="66" t="s">
        <v>28</v>
      </c>
      <c r="C35" s="66" t="s">
        <v>36</v>
      </c>
      <c r="D35" s="78"/>
      <c r="E35" s="78" t="s">
        <v>69</v>
      </c>
      <c r="F35" s="110" t="s">
        <v>108</v>
      </c>
      <c r="G35" s="110" t="s">
        <v>80</v>
      </c>
      <c r="H35" s="67">
        <v>22</v>
      </c>
      <c r="I35" s="67">
        <v>4</v>
      </c>
      <c r="J35" s="67">
        <v>4</v>
      </c>
      <c r="K35" s="68">
        <v>4284.1000000000004</v>
      </c>
      <c r="L35" s="68">
        <v>4284.1000000000004</v>
      </c>
      <c r="M35" s="68">
        <v>0</v>
      </c>
      <c r="N35" s="67">
        <v>0</v>
      </c>
      <c r="O35" s="68">
        <v>0</v>
      </c>
      <c r="P35" s="68">
        <v>0</v>
      </c>
      <c r="Q35" s="68">
        <f t="shared" ref="Q35:Q41" si="2">O35-P35</f>
        <v>0</v>
      </c>
    </row>
    <row r="36" spans="1:17" ht="25.5" x14ac:dyDescent="0.25">
      <c r="A36" s="78">
        <v>3</v>
      </c>
      <c r="B36" s="34" t="s">
        <v>18</v>
      </c>
      <c r="C36" s="66" t="s">
        <v>61</v>
      </c>
      <c r="D36" s="78" t="s">
        <v>208</v>
      </c>
      <c r="E36" s="78" t="s">
        <v>69</v>
      </c>
      <c r="F36" s="110" t="s">
        <v>109</v>
      </c>
      <c r="G36" s="110" t="s">
        <v>80</v>
      </c>
      <c r="H36" s="67">
        <v>92</v>
      </c>
      <c r="I36" s="67">
        <v>44</v>
      </c>
      <c r="J36" s="67">
        <v>44</v>
      </c>
      <c r="K36" s="68">
        <v>38235.4</v>
      </c>
      <c r="L36" s="68">
        <v>38235.4</v>
      </c>
      <c r="M36" s="68">
        <v>0</v>
      </c>
      <c r="N36" s="67">
        <v>26</v>
      </c>
      <c r="O36" s="68">
        <v>21276.15</v>
      </c>
      <c r="P36" s="68">
        <v>21276.15</v>
      </c>
      <c r="Q36" s="68">
        <v>0</v>
      </c>
    </row>
    <row r="37" spans="1:17" ht="25.5" x14ac:dyDescent="0.25">
      <c r="A37" s="78">
        <v>4</v>
      </c>
      <c r="B37" s="66" t="s">
        <v>25</v>
      </c>
      <c r="C37" s="66" t="s">
        <v>36</v>
      </c>
      <c r="D37" s="78"/>
      <c r="E37" s="78" t="s">
        <v>70</v>
      </c>
      <c r="F37" s="110" t="s">
        <v>110</v>
      </c>
      <c r="G37" s="110" t="s">
        <v>80</v>
      </c>
      <c r="H37" s="67">
        <v>34</v>
      </c>
      <c r="I37" s="67">
        <v>9</v>
      </c>
      <c r="J37" s="67">
        <v>9</v>
      </c>
      <c r="K37" s="68">
        <v>7640.65</v>
      </c>
      <c r="L37" s="68">
        <v>7640.65</v>
      </c>
      <c r="M37" s="68">
        <v>0</v>
      </c>
      <c r="N37" s="67">
        <v>6</v>
      </c>
      <c r="O37" s="68">
        <v>3700.2</v>
      </c>
      <c r="P37" s="68">
        <v>3700.2</v>
      </c>
      <c r="Q37" s="68">
        <v>0</v>
      </c>
    </row>
    <row r="38" spans="1:17" ht="51" x14ac:dyDescent="0.25">
      <c r="A38" s="78">
        <v>5</v>
      </c>
      <c r="B38" s="66" t="s">
        <v>71</v>
      </c>
      <c r="C38" s="66" t="s">
        <v>36</v>
      </c>
      <c r="D38" s="78"/>
      <c r="E38" s="110" t="s">
        <v>111</v>
      </c>
      <c r="F38" s="110" t="s">
        <v>112</v>
      </c>
      <c r="G38" s="110" t="s">
        <v>80</v>
      </c>
      <c r="H38" s="67">
        <v>68</v>
      </c>
      <c r="I38" s="67">
        <v>47</v>
      </c>
      <c r="J38" s="67">
        <v>47</v>
      </c>
      <c r="K38" s="68">
        <v>32429.39</v>
      </c>
      <c r="L38" s="68">
        <v>32429.39</v>
      </c>
      <c r="M38" s="68">
        <v>0</v>
      </c>
      <c r="N38" s="67">
        <v>26</v>
      </c>
      <c r="O38" s="68">
        <v>27165.55</v>
      </c>
      <c r="P38" s="68">
        <v>27165.55</v>
      </c>
      <c r="Q38" s="68">
        <v>0</v>
      </c>
    </row>
    <row r="39" spans="1:17" ht="25.5" x14ac:dyDescent="0.25">
      <c r="A39" s="78">
        <v>6</v>
      </c>
      <c r="B39" s="66" t="s">
        <v>30</v>
      </c>
      <c r="C39" s="66" t="s">
        <v>36</v>
      </c>
      <c r="D39" s="78"/>
      <c r="E39" s="78" t="s">
        <v>68</v>
      </c>
      <c r="F39" s="110" t="s">
        <v>113</v>
      </c>
      <c r="G39" s="110" t="s">
        <v>80</v>
      </c>
      <c r="H39" s="67">
        <v>37</v>
      </c>
      <c r="I39" s="67">
        <v>0</v>
      </c>
      <c r="J39" s="67">
        <v>0</v>
      </c>
      <c r="K39" s="68">
        <v>0</v>
      </c>
      <c r="L39" s="68">
        <v>0</v>
      </c>
      <c r="M39" s="68">
        <f t="shared" ref="M39" si="3">K39-L39</f>
        <v>0</v>
      </c>
      <c r="N39" s="67">
        <v>0</v>
      </c>
      <c r="O39" s="68">
        <v>0</v>
      </c>
      <c r="P39" s="68">
        <v>0</v>
      </c>
      <c r="Q39" s="68">
        <f t="shared" si="2"/>
        <v>0</v>
      </c>
    </row>
    <row r="40" spans="1:17" ht="25.5" x14ac:dyDescent="0.25">
      <c r="A40" s="78">
        <v>7</v>
      </c>
      <c r="B40" s="66" t="s">
        <v>26</v>
      </c>
      <c r="C40" s="66" t="s">
        <v>36</v>
      </c>
      <c r="D40" s="78"/>
      <c r="E40" s="78" t="s">
        <v>68</v>
      </c>
      <c r="F40" s="110" t="s">
        <v>114</v>
      </c>
      <c r="G40" s="110" t="s">
        <v>80</v>
      </c>
      <c r="H40" s="67">
        <v>55</v>
      </c>
      <c r="I40" s="67">
        <v>27</v>
      </c>
      <c r="J40" s="67">
        <v>27</v>
      </c>
      <c r="K40" s="68">
        <v>28914.46</v>
      </c>
      <c r="L40" s="68">
        <v>28914.46</v>
      </c>
      <c r="M40" s="68">
        <v>0</v>
      </c>
      <c r="N40" s="67">
        <v>11</v>
      </c>
      <c r="O40" s="68">
        <v>21314.799999999999</v>
      </c>
      <c r="P40" s="68">
        <v>21314.799999999999</v>
      </c>
      <c r="Q40" s="68">
        <v>0</v>
      </c>
    </row>
    <row r="41" spans="1:17" ht="25.5" x14ac:dyDescent="0.25">
      <c r="A41" s="78">
        <v>8</v>
      </c>
      <c r="B41" s="34" t="s">
        <v>145</v>
      </c>
      <c r="C41" s="66" t="s">
        <v>61</v>
      </c>
      <c r="D41" s="78" t="s">
        <v>209</v>
      </c>
      <c r="E41" s="78" t="s">
        <v>62</v>
      </c>
      <c r="F41" s="110" t="s">
        <v>146</v>
      </c>
      <c r="G41" s="110" t="s">
        <v>80</v>
      </c>
      <c r="H41" s="67">
        <v>4</v>
      </c>
      <c r="I41" s="67">
        <v>3</v>
      </c>
      <c r="J41" s="67">
        <v>3</v>
      </c>
      <c r="K41" s="68">
        <v>5286</v>
      </c>
      <c r="L41" s="68">
        <v>5286</v>
      </c>
      <c r="M41" s="68">
        <v>0</v>
      </c>
      <c r="N41" s="67">
        <v>0</v>
      </c>
      <c r="O41" s="68">
        <v>0</v>
      </c>
      <c r="P41" s="68">
        <v>0</v>
      </c>
      <c r="Q41" s="68">
        <f t="shared" si="2"/>
        <v>0</v>
      </c>
    </row>
    <row r="42" spans="1:17" ht="25.5" x14ac:dyDescent="0.25">
      <c r="A42" s="21">
        <v>1</v>
      </c>
      <c r="B42" s="80" t="s">
        <v>175</v>
      </c>
      <c r="C42" s="80" t="s">
        <v>35</v>
      </c>
      <c r="D42" s="80" t="s">
        <v>176</v>
      </c>
      <c r="E42" s="80" t="s">
        <v>88</v>
      </c>
      <c r="F42" s="80" t="s">
        <v>177</v>
      </c>
      <c r="G42" s="81" t="s">
        <v>48</v>
      </c>
      <c r="H42" s="81">
        <v>0</v>
      </c>
      <c r="I42" s="81">
        <v>0</v>
      </c>
      <c r="J42" s="81">
        <v>0</v>
      </c>
      <c r="K42" s="82">
        <f>L42+M42</f>
        <v>0</v>
      </c>
      <c r="L42" s="82">
        <v>0</v>
      </c>
      <c r="M42" s="82">
        <v>0</v>
      </c>
      <c r="N42" s="81">
        <v>12</v>
      </c>
      <c r="O42" s="82">
        <f>P42+Q42</f>
        <v>18573.900000000001</v>
      </c>
      <c r="P42" s="82">
        <v>18573.900000000001</v>
      </c>
      <c r="Q42" s="82">
        <v>0</v>
      </c>
    </row>
    <row r="43" spans="1:17" ht="25.5" x14ac:dyDescent="0.25">
      <c r="A43" s="21">
        <f>A42+1</f>
        <v>2</v>
      </c>
      <c r="B43" s="80" t="s">
        <v>84</v>
      </c>
      <c r="C43" s="80" t="s">
        <v>35</v>
      </c>
      <c r="D43" s="80" t="s">
        <v>39</v>
      </c>
      <c r="E43" s="80" t="s">
        <v>85</v>
      </c>
      <c r="F43" s="80" t="s">
        <v>86</v>
      </c>
      <c r="G43" s="81" t="s">
        <v>48</v>
      </c>
      <c r="H43" s="81">
        <v>0</v>
      </c>
      <c r="I43" s="81">
        <v>0</v>
      </c>
      <c r="J43" s="81">
        <v>0</v>
      </c>
      <c r="K43" s="82">
        <f t="shared" ref="K43:K78" si="4">L43+M43</f>
        <v>0</v>
      </c>
      <c r="L43" s="82">
        <v>0</v>
      </c>
      <c r="M43" s="82">
        <v>0</v>
      </c>
      <c r="N43" s="81">
        <v>105</v>
      </c>
      <c r="O43" s="82">
        <f t="shared" ref="O43:O78" si="5">P43+Q43</f>
        <v>186262.52</v>
      </c>
      <c r="P43" s="82">
        <f>158677.59+10918.38</f>
        <v>169595.97</v>
      </c>
      <c r="Q43" s="82">
        <f>28855.78-12189.23</f>
        <v>16666.55</v>
      </c>
    </row>
    <row r="44" spans="1:17" ht="25.5" x14ac:dyDescent="0.25">
      <c r="A44" s="21">
        <f t="shared" ref="A44:A78" si="6">A43+1</f>
        <v>3</v>
      </c>
      <c r="B44" s="80" t="s">
        <v>18</v>
      </c>
      <c r="C44" s="80" t="s">
        <v>61</v>
      </c>
      <c r="D44" s="80" t="s">
        <v>151</v>
      </c>
      <c r="E44" s="80" t="s">
        <v>88</v>
      </c>
      <c r="F44" s="80" t="s">
        <v>152</v>
      </c>
      <c r="G44" s="81" t="s">
        <v>48</v>
      </c>
      <c r="H44" s="81">
        <v>48</v>
      </c>
      <c r="I44" s="81">
        <v>22</v>
      </c>
      <c r="J44" s="81">
        <v>33</v>
      </c>
      <c r="K44" s="82">
        <f t="shared" si="4"/>
        <v>7822.4000000000015</v>
      </c>
      <c r="L44" s="82">
        <f>41590.83-33768.43</f>
        <v>7822.4000000000015</v>
      </c>
      <c r="M44" s="82">
        <v>0</v>
      </c>
      <c r="N44" s="81">
        <v>0</v>
      </c>
      <c r="O44" s="82">
        <f t="shared" si="5"/>
        <v>0</v>
      </c>
      <c r="P44" s="82">
        <v>0</v>
      </c>
      <c r="Q44" s="82">
        <v>0</v>
      </c>
    </row>
    <row r="45" spans="1:17" ht="25.5" x14ac:dyDescent="0.25">
      <c r="A45" s="21">
        <f t="shared" si="6"/>
        <v>4</v>
      </c>
      <c r="B45" s="80" t="s">
        <v>71</v>
      </c>
      <c r="C45" s="80" t="s">
        <v>36</v>
      </c>
      <c r="D45" s="80" t="s">
        <v>37</v>
      </c>
      <c r="E45" s="80" t="s">
        <v>72</v>
      </c>
      <c r="F45" s="80" t="s">
        <v>178</v>
      </c>
      <c r="G45" s="81" t="s">
        <v>48</v>
      </c>
      <c r="H45" s="81">
        <v>37</v>
      </c>
      <c r="I45" s="81">
        <v>22</v>
      </c>
      <c r="J45" s="81">
        <v>27</v>
      </c>
      <c r="K45" s="82">
        <f t="shared" si="4"/>
        <v>15946.099999999999</v>
      </c>
      <c r="L45" s="82">
        <v>13382.39</v>
      </c>
      <c r="M45" s="82">
        <v>2563.71</v>
      </c>
      <c r="N45" s="81">
        <v>24</v>
      </c>
      <c r="O45" s="82">
        <f t="shared" si="5"/>
        <v>41325.51</v>
      </c>
      <c r="P45" s="82">
        <v>39685.94</v>
      </c>
      <c r="Q45" s="82">
        <v>1639.57</v>
      </c>
    </row>
    <row r="46" spans="1:17" ht="38.25" x14ac:dyDescent="0.25">
      <c r="A46" s="21">
        <f t="shared" si="6"/>
        <v>5</v>
      </c>
      <c r="B46" s="80" t="s">
        <v>89</v>
      </c>
      <c r="C46" s="80" t="s">
        <v>36</v>
      </c>
      <c r="D46" s="80"/>
      <c r="E46" s="80" t="s">
        <v>90</v>
      </c>
      <c r="F46" s="80" t="s">
        <v>129</v>
      </c>
      <c r="G46" s="81" t="s">
        <v>48</v>
      </c>
      <c r="H46" s="81">
        <v>2</v>
      </c>
      <c r="I46" s="81">
        <v>1</v>
      </c>
      <c r="J46" s="81">
        <v>1</v>
      </c>
      <c r="K46" s="82">
        <f t="shared" si="4"/>
        <v>0</v>
      </c>
      <c r="L46" s="82">
        <v>0</v>
      </c>
      <c r="M46" s="82">
        <v>0</v>
      </c>
      <c r="N46" s="81">
        <v>0</v>
      </c>
      <c r="O46" s="82">
        <f t="shared" si="5"/>
        <v>0</v>
      </c>
      <c r="P46" s="82">
        <v>0</v>
      </c>
      <c r="Q46" s="82">
        <v>0</v>
      </c>
    </row>
    <row r="47" spans="1:17" ht="25.5" x14ac:dyDescent="0.25">
      <c r="A47" s="21">
        <f t="shared" si="6"/>
        <v>6</v>
      </c>
      <c r="B47" s="80" t="s">
        <v>19</v>
      </c>
      <c r="C47" s="80" t="s">
        <v>36</v>
      </c>
      <c r="D47" s="80" t="s">
        <v>37</v>
      </c>
      <c r="E47" s="80" t="s">
        <v>40</v>
      </c>
      <c r="F47" s="80" t="s">
        <v>130</v>
      </c>
      <c r="G47" s="81" t="s">
        <v>48</v>
      </c>
      <c r="H47" s="81">
        <v>22</v>
      </c>
      <c r="I47" s="81">
        <v>19</v>
      </c>
      <c r="J47" s="81">
        <v>25</v>
      </c>
      <c r="K47" s="82">
        <f t="shared" si="4"/>
        <v>21991.279999999999</v>
      </c>
      <c r="L47" s="82">
        <v>21991.279999999999</v>
      </c>
      <c r="M47" s="82">
        <v>0</v>
      </c>
      <c r="N47" s="81">
        <v>13</v>
      </c>
      <c r="O47" s="82">
        <f t="shared" si="5"/>
        <v>45552.480000000003</v>
      </c>
      <c r="P47" s="82">
        <v>45552.480000000003</v>
      </c>
      <c r="Q47" s="82">
        <v>0</v>
      </c>
    </row>
    <row r="48" spans="1:17" ht="25.5" x14ac:dyDescent="0.25">
      <c r="A48" s="21">
        <f t="shared" si="6"/>
        <v>7</v>
      </c>
      <c r="B48" s="80" t="s">
        <v>20</v>
      </c>
      <c r="C48" s="80" t="s">
        <v>36</v>
      </c>
      <c r="D48" s="80"/>
      <c r="E48" s="80" t="s">
        <v>41</v>
      </c>
      <c r="F48" s="80" t="s">
        <v>91</v>
      </c>
      <c r="G48" s="81" t="s">
        <v>48</v>
      </c>
      <c r="H48" s="81">
        <v>45</v>
      </c>
      <c r="I48" s="81">
        <v>30</v>
      </c>
      <c r="J48" s="81">
        <v>34</v>
      </c>
      <c r="K48" s="82">
        <f t="shared" si="4"/>
        <v>65258.95</v>
      </c>
      <c r="L48" s="82">
        <v>65258.95</v>
      </c>
      <c r="M48" s="82">
        <v>0</v>
      </c>
      <c r="N48" s="81">
        <v>22</v>
      </c>
      <c r="O48" s="82">
        <f t="shared" si="5"/>
        <v>55811.199999999997</v>
      </c>
      <c r="P48" s="82">
        <v>55811.199999999997</v>
      </c>
      <c r="Q48" s="82">
        <v>0</v>
      </c>
    </row>
    <row r="49" spans="1:17" ht="25.5" x14ac:dyDescent="0.25">
      <c r="A49" s="21">
        <f t="shared" si="6"/>
        <v>8</v>
      </c>
      <c r="B49" s="80" t="s">
        <v>21</v>
      </c>
      <c r="C49" s="80" t="s">
        <v>35</v>
      </c>
      <c r="D49" s="80" t="s">
        <v>38</v>
      </c>
      <c r="E49" s="80" t="s">
        <v>42</v>
      </c>
      <c r="F49" s="80" t="s">
        <v>229</v>
      </c>
      <c r="G49" s="81" t="s">
        <v>48</v>
      </c>
      <c r="H49" s="81">
        <v>49</v>
      </c>
      <c r="I49" s="81">
        <v>19</v>
      </c>
      <c r="J49" s="81">
        <v>24</v>
      </c>
      <c r="K49" s="82">
        <f t="shared" si="4"/>
        <v>20080.61</v>
      </c>
      <c r="L49" s="82">
        <v>20080.61</v>
      </c>
      <c r="M49" s="82">
        <v>0</v>
      </c>
      <c r="N49" s="81">
        <v>16</v>
      </c>
      <c r="O49" s="82">
        <f t="shared" si="5"/>
        <v>54280.83</v>
      </c>
      <c r="P49" s="82">
        <f>50680.43+3600.4</f>
        <v>54280.83</v>
      </c>
      <c r="Q49" s="82">
        <v>0</v>
      </c>
    </row>
    <row r="50" spans="1:17" ht="25.5" x14ac:dyDescent="0.25">
      <c r="A50" s="21">
        <f t="shared" si="6"/>
        <v>9</v>
      </c>
      <c r="B50" s="80" t="s">
        <v>49</v>
      </c>
      <c r="C50" s="80" t="s">
        <v>36</v>
      </c>
      <c r="D50" s="80" t="s">
        <v>37</v>
      </c>
      <c r="E50" s="80" t="s">
        <v>50</v>
      </c>
      <c r="F50" s="80" t="s">
        <v>92</v>
      </c>
      <c r="G50" s="81" t="s">
        <v>48</v>
      </c>
      <c r="H50" s="81">
        <v>72</v>
      </c>
      <c r="I50" s="81">
        <v>46</v>
      </c>
      <c r="J50" s="81">
        <v>64</v>
      </c>
      <c r="K50" s="82">
        <f t="shared" si="4"/>
        <v>66904.95</v>
      </c>
      <c r="L50" s="82">
        <v>66904.95</v>
      </c>
      <c r="M50" s="82">
        <v>0</v>
      </c>
      <c r="N50" s="81">
        <v>22</v>
      </c>
      <c r="O50" s="82">
        <f t="shared" si="5"/>
        <v>26303.18</v>
      </c>
      <c r="P50" s="82">
        <v>26303.18</v>
      </c>
      <c r="Q50" s="82">
        <v>0</v>
      </c>
    </row>
    <row r="51" spans="1:17" ht="25.5" x14ac:dyDescent="0.25">
      <c r="A51" s="21">
        <f t="shared" si="6"/>
        <v>10</v>
      </c>
      <c r="B51" s="80" t="s">
        <v>22</v>
      </c>
      <c r="C51" s="80" t="s">
        <v>61</v>
      </c>
      <c r="D51" s="80" t="s">
        <v>74</v>
      </c>
      <c r="E51" s="80" t="s">
        <v>85</v>
      </c>
      <c r="F51" s="80" t="s">
        <v>93</v>
      </c>
      <c r="G51" s="81" t="s">
        <v>48</v>
      </c>
      <c r="H51" s="81">
        <v>60</v>
      </c>
      <c r="I51" s="81">
        <v>41</v>
      </c>
      <c r="J51" s="81">
        <v>53</v>
      </c>
      <c r="K51" s="82">
        <f t="shared" si="4"/>
        <v>105698.35</v>
      </c>
      <c r="L51" s="82">
        <v>105698.35</v>
      </c>
      <c r="M51" s="82">
        <v>0</v>
      </c>
      <c r="N51" s="81">
        <v>48</v>
      </c>
      <c r="O51" s="82">
        <f t="shared" si="5"/>
        <v>417284.06</v>
      </c>
      <c r="P51" s="82">
        <v>409231.55</v>
      </c>
      <c r="Q51" s="82">
        <v>8052.51</v>
      </c>
    </row>
    <row r="52" spans="1:17" ht="25.5" x14ac:dyDescent="0.25">
      <c r="A52" s="21">
        <f t="shared" si="6"/>
        <v>11</v>
      </c>
      <c r="B52" s="80" t="s">
        <v>54</v>
      </c>
      <c r="C52" s="80" t="s">
        <v>36</v>
      </c>
      <c r="D52" s="80" t="s">
        <v>37</v>
      </c>
      <c r="E52" s="80" t="s">
        <v>55</v>
      </c>
      <c r="F52" s="80" t="s">
        <v>94</v>
      </c>
      <c r="G52" s="81" t="s">
        <v>48</v>
      </c>
      <c r="H52" s="81">
        <v>112</v>
      </c>
      <c r="I52" s="81">
        <v>93</v>
      </c>
      <c r="J52" s="81">
        <v>117</v>
      </c>
      <c r="K52" s="82">
        <f t="shared" si="4"/>
        <v>104770.20999999999</v>
      </c>
      <c r="L52" s="82">
        <v>79702.48</v>
      </c>
      <c r="M52" s="82">
        <v>25067.73</v>
      </c>
      <c r="N52" s="81">
        <v>68</v>
      </c>
      <c r="O52" s="82">
        <f t="shared" si="5"/>
        <v>124609.54</v>
      </c>
      <c r="P52" s="82">
        <v>122329.73</v>
      </c>
      <c r="Q52" s="82">
        <v>2279.81</v>
      </c>
    </row>
    <row r="53" spans="1:17" ht="25.5" x14ac:dyDescent="0.25">
      <c r="A53" s="21">
        <f t="shared" si="6"/>
        <v>12</v>
      </c>
      <c r="B53" s="80" t="s">
        <v>23</v>
      </c>
      <c r="C53" s="80" t="s">
        <v>36</v>
      </c>
      <c r="D53" s="80" t="s">
        <v>37</v>
      </c>
      <c r="E53" s="80" t="s">
        <v>85</v>
      </c>
      <c r="F53" s="80" t="s">
        <v>95</v>
      </c>
      <c r="G53" s="81" t="s">
        <v>48</v>
      </c>
      <c r="H53" s="81">
        <v>69</v>
      </c>
      <c r="I53" s="81">
        <v>26</v>
      </c>
      <c r="J53" s="81">
        <v>29</v>
      </c>
      <c r="K53" s="82">
        <f t="shared" si="4"/>
        <v>0</v>
      </c>
      <c r="L53" s="82">
        <v>0</v>
      </c>
      <c r="M53" s="82">
        <v>0</v>
      </c>
      <c r="N53" s="81">
        <v>92</v>
      </c>
      <c r="O53" s="82">
        <f t="shared" si="5"/>
        <v>191075.46</v>
      </c>
      <c r="P53" s="82">
        <v>191075.46</v>
      </c>
      <c r="Q53" s="82">
        <v>0</v>
      </c>
    </row>
    <row r="54" spans="1:17" ht="25.5" x14ac:dyDescent="0.25">
      <c r="A54" s="21">
        <f t="shared" si="6"/>
        <v>13</v>
      </c>
      <c r="B54" s="80" t="s">
        <v>56</v>
      </c>
      <c r="C54" s="80" t="s">
        <v>36</v>
      </c>
      <c r="D54" s="80" t="s">
        <v>37</v>
      </c>
      <c r="E54" s="80" t="s">
        <v>57</v>
      </c>
      <c r="F54" s="80" t="s">
        <v>75</v>
      </c>
      <c r="G54" s="81" t="s">
        <v>48</v>
      </c>
      <c r="H54" s="81">
        <v>15</v>
      </c>
      <c r="I54" s="81">
        <v>0</v>
      </c>
      <c r="J54" s="81">
        <v>0</v>
      </c>
      <c r="K54" s="82">
        <f t="shared" si="4"/>
        <v>0</v>
      </c>
      <c r="L54" s="82">
        <v>0</v>
      </c>
      <c r="M54" s="82">
        <v>0</v>
      </c>
      <c r="N54" s="81">
        <v>0</v>
      </c>
      <c r="O54" s="82">
        <f t="shared" si="5"/>
        <v>0</v>
      </c>
      <c r="P54" s="82">
        <v>0</v>
      </c>
      <c r="Q54" s="82">
        <v>0</v>
      </c>
    </row>
    <row r="55" spans="1:17" ht="25.5" x14ac:dyDescent="0.25">
      <c r="A55" s="21">
        <f t="shared" si="6"/>
        <v>14</v>
      </c>
      <c r="B55" s="80" t="s">
        <v>145</v>
      </c>
      <c r="C55" s="80" t="s">
        <v>61</v>
      </c>
      <c r="D55" s="80" t="s">
        <v>179</v>
      </c>
      <c r="E55" s="80" t="s">
        <v>133</v>
      </c>
      <c r="F55" s="80" t="s">
        <v>180</v>
      </c>
      <c r="G55" s="81" t="s">
        <v>48</v>
      </c>
      <c r="H55" s="81">
        <v>10</v>
      </c>
      <c r="I55" s="81">
        <v>5</v>
      </c>
      <c r="J55" s="81">
        <v>5</v>
      </c>
      <c r="K55" s="82">
        <f t="shared" si="4"/>
        <v>2138.1</v>
      </c>
      <c r="L55" s="82">
        <v>2138.1</v>
      </c>
      <c r="M55" s="82">
        <v>0</v>
      </c>
      <c r="N55" s="81">
        <v>0</v>
      </c>
      <c r="O55" s="82">
        <f t="shared" si="5"/>
        <v>0</v>
      </c>
      <c r="P55" s="82">
        <v>0</v>
      </c>
      <c r="Q55" s="82">
        <v>0</v>
      </c>
    </row>
    <row r="56" spans="1:17" ht="25.5" x14ac:dyDescent="0.25">
      <c r="A56" s="21">
        <f t="shared" si="6"/>
        <v>15</v>
      </c>
      <c r="B56" s="80" t="s">
        <v>24</v>
      </c>
      <c r="C56" s="80" t="s">
        <v>36</v>
      </c>
      <c r="D56" s="80" t="s">
        <v>37</v>
      </c>
      <c r="E56" s="80" t="s">
        <v>43</v>
      </c>
      <c r="F56" s="80" t="s">
        <v>258</v>
      </c>
      <c r="G56" s="81" t="s">
        <v>48</v>
      </c>
      <c r="H56" s="81">
        <v>8</v>
      </c>
      <c r="I56" s="81">
        <v>0</v>
      </c>
      <c r="J56" s="81">
        <v>0</v>
      </c>
      <c r="K56" s="82">
        <f t="shared" si="4"/>
        <v>0</v>
      </c>
      <c r="L56" s="82">
        <v>0</v>
      </c>
      <c r="M56" s="82">
        <v>0</v>
      </c>
      <c r="N56" s="81">
        <v>8</v>
      </c>
      <c r="O56" s="82">
        <f t="shared" si="5"/>
        <v>9741.7199999999993</v>
      </c>
      <c r="P56" s="82">
        <v>9741.7199999999993</v>
      </c>
      <c r="Q56" s="82">
        <v>0</v>
      </c>
    </row>
    <row r="57" spans="1:17" ht="25.5" x14ac:dyDescent="0.25">
      <c r="A57" s="21">
        <f t="shared" si="6"/>
        <v>16</v>
      </c>
      <c r="B57" s="80" t="s">
        <v>51</v>
      </c>
      <c r="C57" s="80" t="s">
        <v>36</v>
      </c>
      <c r="D57" s="80" t="s">
        <v>37</v>
      </c>
      <c r="E57" s="80" t="s">
        <v>52</v>
      </c>
      <c r="F57" s="80" t="s">
        <v>87</v>
      </c>
      <c r="G57" s="81" t="s">
        <v>48</v>
      </c>
      <c r="H57" s="81">
        <v>51</v>
      </c>
      <c r="I57" s="81">
        <v>44</v>
      </c>
      <c r="J57" s="81">
        <v>59</v>
      </c>
      <c r="K57" s="82">
        <f t="shared" si="4"/>
        <v>80370.489999999991</v>
      </c>
      <c r="L57" s="82">
        <v>40419.54</v>
      </c>
      <c r="M57" s="82">
        <v>39950.949999999997</v>
      </c>
      <c r="N57" s="81">
        <v>25</v>
      </c>
      <c r="O57" s="82">
        <f t="shared" si="5"/>
        <v>63031.47</v>
      </c>
      <c r="P57" s="82">
        <v>56456.78</v>
      </c>
      <c r="Q57" s="82">
        <v>6574.69</v>
      </c>
    </row>
    <row r="58" spans="1:17" ht="25.5" x14ac:dyDescent="0.25">
      <c r="A58" s="21">
        <f t="shared" si="6"/>
        <v>17</v>
      </c>
      <c r="B58" s="80" t="s">
        <v>181</v>
      </c>
      <c r="C58" s="80" t="s">
        <v>61</v>
      </c>
      <c r="D58" s="80" t="s">
        <v>182</v>
      </c>
      <c r="E58" s="80" t="s">
        <v>133</v>
      </c>
      <c r="F58" s="80" t="s">
        <v>183</v>
      </c>
      <c r="G58" s="81" t="s">
        <v>48</v>
      </c>
      <c r="H58" s="81">
        <v>16</v>
      </c>
      <c r="I58" s="81">
        <v>0</v>
      </c>
      <c r="J58" s="81">
        <v>0</v>
      </c>
      <c r="K58" s="82">
        <f t="shared" si="4"/>
        <v>0</v>
      </c>
      <c r="L58" s="82">
        <v>0</v>
      </c>
      <c r="M58" s="82">
        <v>0</v>
      </c>
      <c r="N58" s="81">
        <v>0</v>
      </c>
      <c r="O58" s="82">
        <f t="shared" si="5"/>
        <v>0</v>
      </c>
      <c r="P58" s="82">
        <v>0</v>
      </c>
      <c r="Q58" s="82">
        <v>0</v>
      </c>
    </row>
    <row r="59" spans="1:17" ht="25.5" x14ac:dyDescent="0.25">
      <c r="A59" s="21">
        <f t="shared" si="6"/>
        <v>18</v>
      </c>
      <c r="B59" s="80" t="s">
        <v>25</v>
      </c>
      <c r="C59" s="80" t="s">
        <v>36</v>
      </c>
      <c r="D59" s="80" t="s">
        <v>37</v>
      </c>
      <c r="E59" s="80" t="s">
        <v>96</v>
      </c>
      <c r="F59" s="80" t="s">
        <v>131</v>
      </c>
      <c r="G59" s="81" t="s">
        <v>48</v>
      </c>
      <c r="H59" s="81">
        <v>60</v>
      </c>
      <c r="I59" s="81">
        <v>18</v>
      </c>
      <c r="J59" s="81">
        <v>24</v>
      </c>
      <c r="K59" s="82">
        <f t="shared" si="4"/>
        <v>21112.23</v>
      </c>
      <c r="L59" s="82">
        <v>21112.23</v>
      </c>
      <c r="M59" s="82">
        <v>0</v>
      </c>
      <c r="N59" s="81">
        <v>16</v>
      </c>
      <c r="O59" s="82">
        <f t="shared" si="5"/>
        <v>21789.3</v>
      </c>
      <c r="P59" s="82">
        <v>21789.3</v>
      </c>
      <c r="Q59" s="82">
        <v>0</v>
      </c>
    </row>
    <row r="60" spans="1:17" ht="25.5" x14ac:dyDescent="0.25">
      <c r="A60" s="21">
        <f t="shared" si="6"/>
        <v>19</v>
      </c>
      <c r="B60" s="80" t="s">
        <v>58</v>
      </c>
      <c r="C60" s="80" t="s">
        <v>36</v>
      </c>
      <c r="D60" s="80" t="s">
        <v>37</v>
      </c>
      <c r="E60" s="80" t="s">
        <v>59</v>
      </c>
      <c r="F60" s="80" t="s">
        <v>97</v>
      </c>
      <c r="G60" s="81" t="s">
        <v>48</v>
      </c>
      <c r="H60" s="81">
        <v>29</v>
      </c>
      <c r="I60" s="81">
        <v>26</v>
      </c>
      <c r="J60" s="81">
        <v>37</v>
      </c>
      <c r="K60" s="82">
        <f t="shared" si="4"/>
        <v>26106.86</v>
      </c>
      <c r="L60" s="82">
        <v>26106.86</v>
      </c>
      <c r="M60" s="82">
        <v>0</v>
      </c>
      <c r="N60" s="81">
        <v>12</v>
      </c>
      <c r="O60" s="82">
        <f t="shared" si="5"/>
        <v>28761.43</v>
      </c>
      <c r="P60" s="82">
        <f>28543.93+217.5</f>
        <v>28761.43</v>
      </c>
      <c r="Q60" s="82">
        <v>0</v>
      </c>
    </row>
    <row r="61" spans="1:17" ht="25.5" x14ac:dyDescent="0.25">
      <c r="A61" s="21">
        <f t="shared" si="6"/>
        <v>20</v>
      </c>
      <c r="B61" s="80" t="s">
        <v>26</v>
      </c>
      <c r="C61" s="80" t="s">
        <v>36</v>
      </c>
      <c r="D61" s="80" t="s">
        <v>37</v>
      </c>
      <c r="E61" s="80" t="s">
        <v>44</v>
      </c>
      <c r="F61" s="80" t="s">
        <v>98</v>
      </c>
      <c r="G61" s="81" t="s">
        <v>48</v>
      </c>
      <c r="H61" s="81">
        <v>154</v>
      </c>
      <c r="I61" s="81">
        <v>138</v>
      </c>
      <c r="J61" s="81">
        <v>156</v>
      </c>
      <c r="K61" s="82">
        <f t="shared" si="4"/>
        <v>100228.08</v>
      </c>
      <c r="L61" s="82">
        <v>100228.08</v>
      </c>
      <c r="M61" s="82">
        <v>0</v>
      </c>
      <c r="N61" s="81">
        <v>21</v>
      </c>
      <c r="O61" s="82">
        <f t="shared" si="5"/>
        <v>54280.01</v>
      </c>
      <c r="P61" s="82">
        <v>54280.01</v>
      </c>
      <c r="Q61" s="82">
        <v>0</v>
      </c>
    </row>
    <row r="62" spans="1:17" ht="25.5" x14ac:dyDescent="0.25">
      <c r="A62" s="21">
        <f t="shared" si="6"/>
        <v>21</v>
      </c>
      <c r="B62" s="80" t="s">
        <v>77</v>
      </c>
      <c r="C62" s="80" t="s">
        <v>36</v>
      </c>
      <c r="D62" s="80"/>
      <c r="E62" s="80" t="s">
        <v>43</v>
      </c>
      <c r="F62" s="80" t="s">
        <v>157</v>
      </c>
      <c r="G62" s="81" t="s">
        <v>48</v>
      </c>
      <c r="H62" s="81">
        <v>45</v>
      </c>
      <c r="I62" s="81">
        <v>16</v>
      </c>
      <c r="J62" s="81">
        <v>22</v>
      </c>
      <c r="K62" s="82">
        <f t="shared" si="4"/>
        <v>37396.93</v>
      </c>
      <c r="L62" s="82">
        <v>16876.11</v>
      </c>
      <c r="M62" s="82">
        <v>20520.82</v>
      </c>
      <c r="N62" s="81">
        <v>42</v>
      </c>
      <c r="O62" s="82">
        <f t="shared" si="5"/>
        <v>65006.06</v>
      </c>
      <c r="P62" s="82">
        <f>50295.64-1263.08</f>
        <v>49032.56</v>
      </c>
      <c r="Q62" s="82">
        <v>15973.5</v>
      </c>
    </row>
    <row r="63" spans="1:17" ht="25.5" x14ac:dyDescent="0.25">
      <c r="A63" s="21">
        <f t="shared" si="6"/>
        <v>22</v>
      </c>
      <c r="B63" s="80" t="s">
        <v>27</v>
      </c>
      <c r="C63" s="80" t="s">
        <v>36</v>
      </c>
      <c r="D63" s="80" t="s">
        <v>37</v>
      </c>
      <c r="E63" s="80" t="s">
        <v>85</v>
      </c>
      <c r="F63" s="80" t="s">
        <v>99</v>
      </c>
      <c r="G63" s="81" t="s">
        <v>48</v>
      </c>
      <c r="H63" s="81">
        <v>56</v>
      </c>
      <c r="I63" s="81">
        <v>8</v>
      </c>
      <c r="J63" s="81">
        <v>8</v>
      </c>
      <c r="K63" s="82">
        <f t="shared" si="4"/>
        <v>8881.3700000000008</v>
      </c>
      <c r="L63" s="82">
        <v>8881.3700000000008</v>
      </c>
      <c r="M63" s="82">
        <v>0</v>
      </c>
      <c r="N63" s="81">
        <v>23</v>
      </c>
      <c r="O63" s="82">
        <f t="shared" si="5"/>
        <v>56364.57</v>
      </c>
      <c r="P63" s="82">
        <v>56364.57</v>
      </c>
      <c r="Q63" s="82">
        <v>0</v>
      </c>
    </row>
    <row r="64" spans="1:17" ht="25.5" x14ac:dyDescent="0.25">
      <c r="A64" s="21">
        <f t="shared" si="6"/>
        <v>23</v>
      </c>
      <c r="B64" s="80" t="s">
        <v>28</v>
      </c>
      <c r="C64" s="80" t="s">
        <v>36</v>
      </c>
      <c r="D64" s="80" t="s">
        <v>37</v>
      </c>
      <c r="E64" s="80" t="s">
        <v>45</v>
      </c>
      <c r="F64" s="80" t="s">
        <v>100</v>
      </c>
      <c r="G64" s="81" t="s">
        <v>48</v>
      </c>
      <c r="H64" s="81">
        <v>27</v>
      </c>
      <c r="I64" s="81">
        <v>17</v>
      </c>
      <c r="J64" s="81">
        <v>25</v>
      </c>
      <c r="K64" s="82">
        <f t="shared" si="4"/>
        <v>24712.7</v>
      </c>
      <c r="L64" s="82">
        <f>22975.86+1736.84</f>
        <v>24712.7</v>
      </c>
      <c r="M64" s="82">
        <v>0</v>
      </c>
      <c r="N64" s="81">
        <v>11</v>
      </c>
      <c r="O64" s="82">
        <f t="shared" si="5"/>
        <v>29191.68</v>
      </c>
      <c r="P64" s="82">
        <f>21191.68+8000</f>
        <v>29191.68</v>
      </c>
      <c r="Q64" s="82">
        <v>0</v>
      </c>
    </row>
    <row r="65" spans="1:17" ht="25.5" x14ac:dyDescent="0.25">
      <c r="A65" s="21">
        <f t="shared" si="6"/>
        <v>24</v>
      </c>
      <c r="B65" s="80" t="s">
        <v>184</v>
      </c>
      <c r="C65" s="80" t="s">
        <v>61</v>
      </c>
      <c r="D65" s="80" t="s">
        <v>185</v>
      </c>
      <c r="E65" s="80" t="s">
        <v>186</v>
      </c>
      <c r="F65" s="80" t="s">
        <v>187</v>
      </c>
      <c r="G65" s="81" t="s">
        <v>48</v>
      </c>
      <c r="H65" s="81">
        <v>10</v>
      </c>
      <c r="I65" s="81">
        <v>8</v>
      </c>
      <c r="J65" s="81">
        <v>8</v>
      </c>
      <c r="K65" s="82">
        <f t="shared" si="4"/>
        <v>1696.28</v>
      </c>
      <c r="L65" s="82">
        <v>0</v>
      </c>
      <c r="M65" s="82">
        <v>1696.28</v>
      </c>
      <c r="N65" s="81">
        <v>0</v>
      </c>
      <c r="O65" s="82">
        <f t="shared" si="5"/>
        <v>0</v>
      </c>
      <c r="P65" s="82">
        <v>0</v>
      </c>
      <c r="Q65" s="82">
        <v>0</v>
      </c>
    </row>
    <row r="66" spans="1:17" ht="25.5" x14ac:dyDescent="0.25">
      <c r="A66" s="21">
        <f t="shared" si="6"/>
        <v>25</v>
      </c>
      <c r="B66" s="80" t="s">
        <v>132</v>
      </c>
      <c r="C66" s="80" t="s">
        <v>61</v>
      </c>
      <c r="D66" s="80" t="s">
        <v>238</v>
      </c>
      <c r="E66" s="80" t="s">
        <v>133</v>
      </c>
      <c r="F66" s="80" t="s">
        <v>239</v>
      </c>
      <c r="G66" s="81" t="s">
        <v>48</v>
      </c>
      <c r="H66" s="81">
        <v>46</v>
      </c>
      <c r="I66" s="81">
        <v>36</v>
      </c>
      <c r="J66" s="81">
        <v>46</v>
      </c>
      <c r="K66" s="82">
        <f t="shared" si="4"/>
        <v>22904.220000000005</v>
      </c>
      <c r="L66" s="82">
        <f>37607.66-17346.44</f>
        <v>20261.220000000005</v>
      </c>
      <c r="M66" s="82">
        <v>2643</v>
      </c>
      <c r="N66" s="81">
        <v>0</v>
      </c>
      <c r="O66" s="82">
        <f t="shared" si="5"/>
        <v>0</v>
      </c>
      <c r="P66" s="82">
        <v>0</v>
      </c>
      <c r="Q66" s="82">
        <v>0</v>
      </c>
    </row>
    <row r="67" spans="1:17" ht="25.5" x14ac:dyDescent="0.25">
      <c r="A67" s="21">
        <f t="shared" si="6"/>
        <v>26</v>
      </c>
      <c r="B67" s="80" t="s">
        <v>132</v>
      </c>
      <c r="C67" s="80" t="s">
        <v>61</v>
      </c>
      <c r="D67" s="80" t="s">
        <v>238</v>
      </c>
      <c r="E67" s="80" t="s">
        <v>133</v>
      </c>
      <c r="F67" s="80" t="s">
        <v>134</v>
      </c>
      <c r="G67" s="81" t="s">
        <v>48</v>
      </c>
      <c r="H67" s="81">
        <v>46</v>
      </c>
      <c r="I67" s="81">
        <v>36</v>
      </c>
      <c r="J67" s="81">
        <v>46</v>
      </c>
      <c r="K67" s="82">
        <f t="shared" si="4"/>
        <v>40250.660000000003</v>
      </c>
      <c r="L67" s="82">
        <v>37607.660000000003</v>
      </c>
      <c r="M67" s="82">
        <v>2643</v>
      </c>
      <c r="N67" s="81">
        <v>0</v>
      </c>
      <c r="O67" s="82">
        <f t="shared" si="5"/>
        <v>0</v>
      </c>
      <c r="P67" s="82">
        <v>0</v>
      </c>
      <c r="Q67" s="82">
        <v>0</v>
      </c>
    </row>
    <row r="68" spans="1:17" ht="25.5" x14ac:dyDescent="0.25">
      <c r="A68" s="21">
        <f t="shared" si="6"/>
        <v>27</v>
      </c>
      <c r="B68" s="80" t="s">
        <v>29</v>
      </c>
      <c r="C68" s="80" t="s">
        <v>36</v>
      </c>
      <c r="D68" s="80" t="s">
        <v>37</v>
      </c>
      <c r="E68" s="80" t="s">
        <v>42</v>
      </c>
      <c r="F68" s="80" t="s">
        <v>101</v>
      </c>
      <c r="G68" s="81" t="s">
        <v>48</v>
      </c>
      <c r="H68" s="81">
        <v>96</v>
      </c>
      <c r="I68" s="81">
        <v>57</v>
      </c>
      <c r="J68" s="81">
        <v>77</v>
      </c>
      <c r="K68" s="82">
        <f t="shared" si="4"/>
        <v>63528.3</v>
      </c>
      <c r="L68" s="82">
        <v>63528.3</v>
      </c>
      <c r="M68" s="82">
        <v>0</v>
      </c>
      <c r="N68" s="81">
        <v>50</v>
      </c>
      <c r="O68" s="82">
        <f t="shared" si="5"/>
        <v>86731.57</v>
      </c>
      <c r="P68" s="82">
        <v>86731.57</v>
      </c>
      <c r="Q68" s="82">
        <v>0</v>
      </c>
    </row>
    <row r="69" spans="1:17" ht="25.5" x14ac:dyDescent="0.25">
      <c r="A69" s="21">
        <f t="shared" si="6"/>
        <v>28</v>
      </c>
      <c r="B69" s="80" t="s">
        <v>30</v>
      </c>
      <c r="C69" s="80" t="s">
        <v>36</v>
      </c>
      <c r="D69" s="80" t="s">
        <v>37</v>
      </c>
      <c r="E69" s="80" t="s">
        <v>44</v>
      </c>
      <c r="F69" s="80" t="s">
        <v>60</v>
      </c>
      <c r="G69" s="81" t="s">
        <v>48</v>
      </c>
      <c r="H69" s="81">
        <v>13</v>
      </c>
      <c r="I69" s="81">
        <v>0</v>
      </c>
      <c r="J69" s="81">
        <v>0</v>
      </c>
      <c r="K69" s="82">
        <f t="shared" si="4"/>
        <v>0</v>
      </c>
      <c r="L69" s="82">
        <v>0</v>
      </c>
      <c r="M69" s="82">
        <v>0</v>
      </c>
      <c r="N69" s="81">
        <v>0</v>
      </c>
      <c r="O69" s="82">
        <f t="shared" si="5"/>
        <v>0</v>
      </c>
      <c r="P69" s="82">
        <v>0</v>
      </c>
      <c r="Q69" s="82">
        <v>0</v>
      </c>
    </row>
    <row r="70" spans="1:17" ht="25.5" x14ac:dyDescent="0.25">
      <c r="A70" s="21">
        <f t="shared" si="6"/>
        <v>29</v>
      </c>
      <c r="B70" s="80" t="s">
        <v>135</v>
      </c>
      <c r="C70" s="80" t="s">
        <v>36</v>
      </c>
      <c r="D70" s="80" t="s">
        <v>37</v>
      </c>
      <c r="E70" s="80" t="s">
        <v>85</v>
      </c>
      <c r="F70" s="80" t="s">
        <v>136</v>
      </c>
      <c r="G70" s="81" t="s">
        <v>48</v>
      </c>
      <c r="H70" s="81">
        <v>0</v>
      </c>
      <c r="I70" s="81">
        <v>0</v>
      </c>
      <c r="J70" s="81">
        <v>0</v>
      </c>
      <c r="K70" s="82">
        <f t="shared" si="4"/>
        <v>0</v>
      </c>
      <c r="L70" s="82">
        <v>0</v>
      </c>
      <c r="M70" s="82">
        <v>0</v>
      </c>
      <c r="N70" s="81">
        <v>1</v>
      </c>
      <c r="O70" s="82">
        <f t="shared" si="5"/>
        <v>0</v>
      </c>
      <c r="P70" s="82">
        <v>0</v>
      </c>
      <c r="Q70" s="82">
        <v>0</v>
      </c>
    </row>
    <row r="71" spans="1:17" ht="25.5" x14ac:dyDescent="0.25">
      <c r="A71" s="21">
        <f t="shared" si="6"/>
        <v>30</v>
      </c>
      <c r="B71" s="80" t="s">
        <v>31</v>
      </c>
      <c r="C71" s="80" t="s">
        <v>36</v>
      </c>
      <c r="D71" s="80" t="s">
        <v>37</v>
      </c>
      <c r="E71" s="80" t="s">
        <v>46</v>
      </c>
      <c r="F71" s="80" t="s">
        <v>137</v>
      </c>
      <c r="G71" s="81" t="s">
        <v>48</v>
      </c>
      <c r="H71" s="81">
        <v>89</v>
      </c>
      <c r="I71" s="81">
        <v>21</v>
      </c>
      <c r="J71" s="81">
        <v>30</v>
      </c>
      <c r="K71" s="82">
        <f t="shared" si="4"/>
        <v>54615.11</v>
      </c>
      <c r="L71" s="82">
        <v>48876.28</v>
      </c>
      <c r="M71" s="82">
        <v>5738.83</v>
      </c>
      <c r="N71" s="81">
        <v>49</v>
      </c>
      <c r="O71" s="82">
        <f t="shared" si="5"/>
        <v>120551.65</v>
      </c>
      <c r="P71" s="82">
        <v>114601.53</v>
      </c>
      <c r="Q71" s="82">
        <v>5950.12</v>
      </c>
    </row>
    <row r="72" spans="1:17" ht="25.5" x14ac:dyDescent="0.25">
      <c r="A72" s="21">
        <f t="shared" si="6"/>
        <v>31</v>
      </c>
      <c r="B72" s="80" t="s">
        <v>32</v>
      </c>
      <c r="C72" s="80" t="s">
        <v>36</v>
      </c>
      <c r="D72" s="80"/>
      <c r="E72" s="80" t="s">
        <v>41</v>
      </c>
      <c r="F72" s="80" t="s">
        <v>102</v>
      </c>
      <c r="G72" s="81" t="s">
        <v>48</v>
      </c>
      <c r="H72" s="81">
        <v>72</v>
      </c>
      <c r="I72" s="81">
        <v>57</v>
      </c>
      <c r="J72" s="81">
        <v>71</v>
      </c>
      <c r="K72" s="82">
        <f t="shared" si="4"/>
        <v>35906.61</v>
      </c>
      <c r="L72" s="82">
        <v>35906.61</v>
      </c>
      <c r="M72" s="82">
        <v>0</v>
      </c>
      <c r="N72" s="81">
        <v>43</v>
      </c>
      <c r="O72" s="82">
        <f t="shared" si="5"/>
        <v>133702.13</v>
      </c>
      <c r="P72" s="82">
        <v>133702.13</v>
      </c>
      <c r="Q72" s="82">
        <v>0</v>
      </c>
    </row>
    <row r="73" spans="1:17" ht="25.5" x14ac:dyDescent="0.25">
      <c r="A73" s="21">
        <f t="shared" si="6"/>
        <v>32</v>
      </c>
      <c r="B73" s="80" t="s">
        <v>138</v>
      </c>
      <c r="C73" s="80" t="s">
        <v>61</v>
      </c>
      <c r="D73" s="80" t="s">
        <v>191</v>
      </c>
      <c r="E73" s="80" t="s">
        <v>133</v>
      </c>
      <c r="F73" s="80" t="s">
        <v>139</v>
      </c>
      <c r="G73" s="81" t="s">
        <v>48</v>
      </c>
      <c r="H73" s="81">
        <v>97</v>
      </c>
      <c r="I73" s="81">
        <v>69</v>
      </c>
      <c r="J73" s="81">
        <v>78</v>
      </c>
      <c r="K73" s="82">
        <f t="shared" si="4"/>
        <v>54930.57</v>
      </c>
      <c r="L73" s="82">
        <f>26431.75+9601.13</f>
        <v>36032.879999999997</v>
      </c>
      <c r="M73" s="82">
        <f>28498.82-9601.13</f>
        <v>18897.690000000002</v>
      </c>
      <c r="N73" s="81">
        <v>0</v>
      </c>
      <c r="O73" s="82">
        <f t="shared" si="5"/>
        <v>0</v>
      </c>
      <c r="P73" s="82">
        <v>0</v>
      </c>
      <c r="Q73" s="82">
        <v>0</v>
      </c>
    </row>
    <row r="74" spans="1:17" ht="25.5" x14ac:dyDescent="0.25">
      <c r="A74" s="21">
        <f t="shared" si="6"/>
        <v>33</v>
      </c>
      <c r="B74" s="80" t="s">
        <v>188</v>
      </c>
      <c r="C74" s="80" t="s">
        <v>36</v>
      </c>
      <c r="D74" s="80"/>
      <c r="E74" s="80" t="s">
        <v>133</v>
      </c>
      <c r="F74" s="80" t="s">
        <v>189</v>
      </c>
      <c r="G74" s="81" t="s">
        <v>48</v>
      </c>
      <c r="H74" s="81">
        <v>5</v>
      </c>
      <c r="I74" s="81">
        <v>2</v>
      </c>
      <c r="J74" s="81">
        <v>3</v>
      </c>
      <c r="K74" s="82">
        <f t="shared" si="4"/>
        <v>3174.24</v>
      </c>
      <c r="L74" s="82">
        <v>0</v>
      </c>
      <c r="M74" s="82">
        <v>3174.24</v>
      </c>
      <c r="N74" s="81">
        <v>0</v>
      </c>
      <c r="O74" s="82">
        <f t="shared" si="5"/>
        <v>0</v>
      </c>
      <c r="P74" s="82">
        <v>0</v>
      </c>
      <c r="Q74" s="82">
        <v>0</v>
      </c>
    </row>
    <row r="75" spans="1:17" ht="25.5" x14ac:dyDescent="0.25">
      <c r="A75" s="21">
        <f t="shared" si="6"/>
        <v>34</v>
      </c>
      <c r="B75" s="80" t="s">
        <v>140</v>
      </c>
      <c r="C75" s="80" t="s">
        <v>36</v>
      </c>
      <c r="D75" s="80"/>
      <c r="E75" s="80" t="s">
        <v>141</v>
      </c>
      <c r="F75" s="80" t="s">
        <v>142</v>
      </c>
      <c r="G75" s="81" t="s">
        <v>48</v>
      </c>
      <c r="H75" s="81">
        <v>32</v>
      </c>
      <c r="I75" s="81">
        <v>22</v>
      </c>
      <c r="J75" s="81">
        <v>24</v>
      </c>
      <c r="K75" s="82">
        <f t="shared" si="4"/>
        <v>13961.2</v>
      </c>
      <c r="L75" s="82">
        <v>13961.2</v>
      </c>
      <c r="M75" s="82">
        <v>0</v>
      </c>
      <c r="N75" s="81">
        <v>0</v>
      </c>
      <c r="O75" s="82">
        <f t="shared" si="5"/>
        <v>0</v>
      </c>
      <c r="P75" s="82">
        <v>0</v>
      </c>
      <c r="Q75" s="82">
        <v>0</v>
      </c>
    </row>
    <row r="76" spans="1:17" ht="25.5" x14ac:dyDescent="0.25">
      <c r="A76" s="21">
        <f t="shared" si="6"/>
        <v>35</v>
      </c>
      <c r="B76" s="80" t="s">
        <v>33</v>
      </c>
      <c r="C76" s="80" t="s">
        <v>36</v>
      </c>
      <c r="D76" s="80" t="s">
        <v>37</v>
      </c>
      <c r="E76" s="80" t="s">
        <v>47</v>
      </c>
      <c r="F76" s="80" t="s">
        <v>143</v>
      </c>
      <c r="G76" s="81" t="s">
        <v>48</v>
      </c>
      <c r="H76" s="81">
        <v>27</v>
      </c>
      <c r="I76" s="81">
        <v>18</v>
      </c>
      <c r="J76" s="81">
        <v>22</v>
      </c>
      <c r="K76" s="82">
        <f t="shared" si="4"/>
        <v>24252.48</v>
      </c>
      <c r="L76" s="82">
        <v>24252.48</v>
      </c>
      <c r="M76" s="82">
        <v>0</v>
      </c>
      <c r="N76" s="81">
        <v>17</v>
      </c>
      <c r="O76" s="82">
        <f t="shared" si="5"/>
        <v>46150.61</v>
      </c>
      <c r="P76" s="82">
        <v>46150.61</v>
      </c>
      <c r="Q76" s="82">
        <v>0</v>
      </c>
    </row>
    <row r="77" spans="1:17" ht="25.5" x14ac:dyDescent="0.25">
      <c r="A77" s="21">
        <f t="shared" si="6"/>
        <v>36</v>
      </c>
      <c r="B77" s="80" t="s">
        <v>81</v>
      </c>
      <c r="C77" s="80" t="s">
        <v>61</v>
      </c>
      <c r="D77" s="80" t="s">
        <v>230</v>
      </c>
      <c r="E77" s="80" t="s">
        <v>133</v>
      </c>
      <c r="F77" s="80" t="s">
        <v>103</v>
      </c>
      <c r="G77" s="81" t="s">
        <v>48</v>
      </c>
      <c r="H77" s="81">
        <v>54</v>
      </c>
      <c r="I77" s="81">
        <v>40</v>
      </c>
      <c r="J77" s="81">
        <v>47</v>
      </c>
      <c r="K77" s="82">
        <f t="shared" si="4"/>
        <v>27157.17</v>
      </c>
      <c r="L77" s="82">
        <v>27157.17</v>
      </c>
      <c r="M77" s="82">
        <v>0</v>
      </c>
      <c r="N77" s="81">
        <v>5</v>
      </c>
      <c r="O77" s="82">
        <f t="shared" si="5"/>
        <v>7355.48</v>
      </c>
      <c r="P77" s="82">
        <v>7355.48</v>
      </c>
      <c r="Q77" s="82">
        <v>0</v>
      </c>
    </row>
    <row r="78" spans="1:17" ht="25.5" x14ac:dyDescent="0.25">
      <c r="A78" s="21">
        <f t="shared" si="6"/>
        <v>37</v>
      </c>
      <c r="B78" s="80" t="s">
        <v>34</v>
      </c>
      <c r="C78" s="80" t="s">
        <v>61</v>
      </c>
      <c r="D78" s="80" t="s">
        <v>158</v>
      </c>
      <c r="E78" s="80" t="s">
        <v>85</v>
      </c>
      <c r="F78" s="80" t="s">
        <v>144</v>
      </c>
      <c r="G78" s="81" t="s">
        <v>48</v>
      </c>
      <c r="H78" s="81">
        <v>270</v>
      </c>
      <c r="I78" s="81">
        <v>168</v>
      </c>
      <c r="J78" s="81">
        <v>209</v>
      </c>
      <c r="K78" s="82">
        <f t="shared" si="4"/>
        <v>0</v>
      </c>
      <c r="L78" s="82">
        <v>0</v>
      </c>
      <c r="M78" s="82">
        <v>0</v>
      </c>
      <c r="N78" s="81">
        <v>0</v>
      </c>
      <c r="O78" s="82">
        <f t="shared" si="5"/>
        <v>0</v>
      </c>
      <c r="P78" s="82">
        <v>0</v>
      </c>
      <c r="Q78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opLeftCell="C1" workbookViewId="0">
      <selection activeCell="C1" sqref="C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21" t="s">
        <v>15</v>
      </c>
      <c r="P1" s="321"/>
      <c r="Q1" s="321"/>
    </row>
    <row r="2" spans="1:17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96">
        <v>1</v>
      </c>
      <c r="B10" s="101" t="s">
        <v>28</v>
      </c>
      <c r="C10" s="101" t="s">
        <v>36</v>
      </c>
      <c r="D10" s="101"/>
      <c r="E10" s="101" t="s">
        <v>115</v>
      </c>
      <c r="F10" s="102" t="s">
        <v>210</v>
      </c>
      <c r="G10" s="102" t="s">
        <v>117</v>
      </c>
      <c r="H10" s="98">
        <v>5</v>
      </c>
      <c r="I10" s="99">
        <v>3</v>
      </c>
      <c r="J10" s="99">
        <v>3</v>
      </c>
      <c r="K10" s="99" t="s">
        <v>232</v>
      </c>
      <c r="L10" s="99" t="s">
        <v>232</v>
      </c>
      <c r="M10" s="99" t="s">
        <v>233</v>
      </c>
      <c r="N10" s="99">
        <v>0</v>
      </c>
      <c r="O10" s="99" t="s">
        <v>233</v>
      </c>
      <c r="P10" s="99" t="s">
        <v>233</v>
      </c>
      <c r="Q10" s="99" t="s">
        <v>233</v>
      </c>
    </row>
    <row r="11" spans="1:17" x14ac:dyDescent="0.25">
      <c r="A11" s="96">
        <v>2</v>
      </c>
      <c r="B11" s="101" t="s">
        <v>29</v>
      </c>
      <c r="C11" s="101" t="s">
        <v>36</v>
      </c>
      <c r="D11" s="101"/>
      <c r="E11" s="101" t="s">
        <v>78</v>
      </c>
      <c r="F11" s="102" t="s">
        <v>213</v>
      </c>
      <c r="G11" s="102" t="s">
        <v>117</v>
      </c>
      <c r="H11" s="99">
        <v>26</v>
      </c>
      <c r="I11" s="99">
        <v>8</v>
      </c>
      <c r="J11" s="99">
        <v>8</v>
      </c>
      <c r="K11" s="99" t="s">
        <v>234</v>
      </c>
      <c r="L11" s="99" t="s">
        <v>234</v>
      </c>
      <c r="M11" s="99" t="s">
        <v>233</v>
      </c>
      <c r="N11" s="99">
        <v>0</v>
      </c>
      <c r="O11" s="99" t="s">
        <v>233</v>
      </c>
      <c r="P11" s="99" t="s">
        <v>233</v>
      </c>
      <c r="Q11" s="99" t="s">
        <v>233</v>
      </c>
    </row>
    <row r="12" spans="1:17" x14ac:dyDescent="0.25">
      <c r="A12" s="96">
        <v>3</v>
      </c>
      <c r="B12" s="101" t="s">
        <v>215</v>
      </c>
      <c r="C12" s="101" t="s">
        <v>36</v>
      </c>
      <c r="D12" s="101"/>
      <c r="E12" s="101" t="s">
        <v>120</v>
      </c>
      <c r="F12" s="102" t="s">
        <v>216</v>
      </c>
      <c r="G12" s="102" t="s">
        <v>117</v>
      </c>
      <c r="H12" s="99">
        <v>0</v>
      </c>
      <c r="I12" s="99">
        <v>0</v>
      </c>
      <c r="J12" s="99">
        <v>0</v>
      </c>
      <c r="K12" s="99" t="s">
        <v>233</v>
      </c>
      <c r="L12" s="99" t="s">
        <v>233</v>
      </c>
      <c r="M12" s="99" t="s">
        <v>233</v>
      </c>
      <c r="N12" s="99">
        <v>0</v>
      </c>
      <c r="O12" s="99" t="s">
        <v>233</v>
      </c>
      <c r="P12" s="99" t="s">
        <v>233</v>
      </c>
      <c r="Q12" s="99" t="s">
        <v>233</v>
      </c>
    </row>
    <row r="13" spans="1:17" x14ac:dyDescent="0.25">
      <c r="A13" s="96">
        <v>4</v>
      </c>
      <c r="B13" s="101" t="s">
        <v>89</v>
      </c>
      <c r="C13" s="101" t="s">
        <v>36</v>
      </c>
      <c r="D13" s="101"/>
      <c r="E13" s="101" t="s">
        <v>122</v>
      </c>
      <c r="F13" s="102" t="s">
        <v>217</v>
      </c>
      <c r="G13" s="102" t="s">
        <v>117</v>
      </c>
      <c r="H13" s="99">
        <v>4</v>
      </c>
      <c r="I13" s="99">
        <v>0</v>
      </c>
      <c r="J13" s="99">
        <v>0</v>
      </c>
      <c r="K13" s="99" t="s">
        <v>233</v>
      </c>
      <c r="L13" s="99" t="s">
        <v>233</v>
      </c>
      <c r="M13" s="99" t="s">
        <v>233</v>
      </c>
      <c r="N13" s="99">
        <v>0</v>
      </c>
      <c r="O13" s="99" t="s">
        <v>233</v>
      </c>
      <c r="P13" s="99" t="s">
        <v>233</v>
      </c>
      <c r="Q13" s="99" t="s">
        <v>233</v>
      </c>
    </row>
    <row r="14" spans="1:17" x14ac:dyDescent="0.25">
      <c r="A14" s="96">
        <v>5</v>
      </c>
      <c r="B14" s="97" t="s">
        <v>21</v>
      </c>
      <c r="C14" s="97" t="s">
        <v>36</v>
      </c>
      <c r="D14" s="97"/>
      <c r="E14" s="97" t="s">
        <v>122</v>
      </c>
      <c r="F14" s="97" t="s">
        <v>237</v>
      </c>
      <c r="G14" s="97" t="s">
        <v>117</v>
      </c>
      <c r="H14" s="100">
        <v>1</v>
      </c>
      <c r="I14" s="100">
        <v>0</v>
      </c>
      <c r="J14" s="100">
        <v>0</v>
      </c>
      <c r="K14" s="100" t="s">
        <v>212</v>
      </c>
      <c r="L14" s="100" t="s">
        <v>212</v>
      </c>
      <c r="M14" s="100" t="s">
        <v>212</v>
      </c>
      <c r="N14" s="100">
        <v>0</v>
      </c>
      <c r="O14" s="100" t="s">
        <v>212</v>
      </c>
      <c r="P14" s="100" t="s">
        <v>212</v>
      </c>
      <c r="Q14" s="100" t="s">
        <v>212</v>
      </c>
    </row>
    <row r="15" spans="1:17" x14ac:dyDescent="0.25">
      <c r="A15" s="104">
        <v>1</v>
      </c>
      <c r="B15" s="103" t="s">
        <v>22</v>
      </c>
      <c r="C15" s="103" t="s">
        <v>61</v>
      </c>
      <c r="D15" s="103" t="s">
        <v>79</v>
      </c>
      <c r="E15" s="103" t="s">
        <v>62</v>
      </c>
      <c r="F15" s="103" t="s">
        <v>194</v>
      </c>
      <c r="G15" s="103" t="s">
        <v>63</v>
      </c>
      <c r="H15" s="104">
        <v>85</v>
      </c>
      <c r="I15" s="104">
        <v>16</v>
      </c>
      <c r="J15" s="104">
        <v>16</v>
      </c>
      <c r="K15" s="104">
        <v>19205.89</v>
      </c>
      <c r="L15" s="104">
        <v>19205.89</v>
      </c>
      <c r="M15" s="107">
        <v>0</v>
      </c>
      <c r="N15" s="104">
        <v>34</v>
      </c>
      <c r="O15" s="105">
        <v>33742.300000000003</v>
      </c>
      <c r="P15" s="104">
        <v>33742.300000000003</v>
      </c>
      <c r="Q15" s="107">
        <v>0</v>
      </c>
    </row>
    <row r="16" spans="1:17" x14ac:dyDescent="0.25">
      <c r="A16" s="104">
        <v>2</v>
      </c>
      <c r="B16" s="103" t="s">
        <v>27</v>
      </c>
      <c r="C16" s="103" t="s">
        <v>36</v>
      </c>
      <c r="D16" s="103"/>
      <c r="E16" s="103" t="s">
        <v>62</v>
      </c>
      <c r="F16" s="103" t="s">
        <v>195</v>
      </c>
      <c r="G16" s="103" t="s">
        <v>63</v>
      </c>
      <c r="H16" s="104">
        <v>74</v>
      </c>
      <c r="I16" s="104">
        <v>11</v>
      </c>
      <c r="J16" s="104">
        <v>11</v>
      </c>
      <c r="K16" s="104">
        <v>18324.8</v>
      </c>
      <c r="L16" s="104">
        <v>18324.8</v>
      </c>
      <c r="M16" s="107">
        <v>0</v>
      </c>
      <c r="N16" s="104">
        <v>34</v>
      </c>
      <c r="O16" s="105">
        <v>39723.42</v>
      </c>
      <c r="P16" s="104">
        <v>39723.42</v>
      </c>
      <c r="Q16" s="107">
        <v>0</v>
      </c>
    </row>
    <row r="17" spans="1:17" x14ac:dyDescent="0.25">
      <c r="A17" s="104">
        <v>3</v>
      </c>
      <c r="B17" s="103" t="s">
        <v>23</v>
      </c>
      <c r="C17" s="103" t="s">
        <v>36</v>
      </c>
      <c r="D17" s="103"/>
      <c r="E17" s="103" t="s">
        <v>62</v>
      </c>
      <c r="F17" s="103"/>
      <c r="G17" s="103" t="s">
        <v>63</v>
      </c>
      <c r="H17" s="104">
        <v>0</v>
      </c>
      <c r="I17" s="104">
        <v>0</v>
      </c>
      <c r="J17" s="104">
        <v>0</v>
      </c>
      <c r="K17" s="107">
        <v>0</v>
      </c>
      <c r="L17" s="107">
        <v>0</v>
      </c>
      <c r="M17" s="107">
        <v>0</v>
      </c>
      <c r="N17" s="104">
        <v>0</v>
      </c>
      <c r="O17" s="107">
        <v>0</v>
      </c>
      <c r="P17" s="107">
        <v>0</v>
      </c>
      <c r="Q17" s="107">
        <v>0</v>
      </c>
    </row>
    <row r="18" spans="1:17" x14ac:dyDescent="0.25">
      <c r="A18" s="104">
        <v>4</v>
      </c>
      <c r="B18" s="103" t="s">
        <v>31</v>
      </c>
      <c r="C18" s="103" t="s">
        <v>36</v>
      </c>
      <c r="D18" s="103"/>
      <c r="E18" s="103" t="s">
        <v>64</v>
      </c>
      <c r="F18" s="106" t="s">
        <v>196</v>
      </c>
      <c r="G18" s="103" t="s">
        <v>63</v>
      </c>
      <c r="H18" s="104">
        <v>28</v>
      </c>
      <c r="I18" s="104">
        <v>0</v>
      </c>
      <c r="J18" s="104">
        <v>0</v>
      </c>
      <c r="K18" s="107">
        <v>0</v>
      </c>
      <c r="L18" s="107">
        <v>0</v>
      </c>
      <c r="M18" s="107">
        <v>0</v>
      </c>
      <c r="N18" s="104">
        <v>7</v>
      </c>
      <c r="O18" s="105">
        <v>10395.799999999999</v>
      </c>
      <c r="P18" s="104">
        <v>10395.799999999999</v>
      </c>
      <c r="Q18" s="107">
        <v>0</v>
      </c>
    </row>
    <row r="19" spans="1:17" x14ac:dyDescent="0.25">
      <c r="A19" s="104">
        <v>5</v>
      </c>
      <c r="B19" s="103" t="s">
        <v>77</v>
      </c>
      <c r="C19" s="103" t="s">
        <v>36</v>
      </c>
      <c r="D19" s="103"/>
      <c r="E19" s="103" t="s">
        <v>66</v>
      </c>
      <c r="F19" s="103"/>
      <c r="G19" s="103" t="s">
        <v>63</v>
      </c>
      <c r="H19" s="104">
        <v>0</v>
      </c>
      <c r="I19" s="104">
        <v>0</v>
      </c>
      <c r="J19" s="104">
        <v>0</v>
      </c>
      <c r="K19" s="107">
        <v>0</v>
      </c>
      <c r="L19" s="107">
        <v>0</v>
      </c>
      <c r="M19" s="107">
        <v>0</v>
      </c>
      <c r="N19" s="104">
        <v>0</v>
      </c>
      <c r="O19" s="107">
        <v>0</v>
      </c>
      <c r="P19" s="107">
        <v>0</v>
      </c>
      <c r="Q19" s="107">
        <v>0</v>
      </c>
    </row>
    <row r="20" spans="1:17" x14ac:dyDescent="0.25">
      <c r="A20" s="104">
        <v>6</v>
      </c>
      <c r="B20" s="103" t="s">
        <v>24</v>
      </c>
      <c r="C20" s="103" t="s">
        <v>36</v>
      </c>
      <c r="D20" s="103"/>
      <c r="E20" s="103" t="s">
        <v>66</v>
      </c>
      <c r="F20" s="103" t="s">
        <v>197</v>
      </c>
      <c r="G20" s="103" t="s">
        <v>63</v>
      </c>
      <c r="H20" s="104">
        <v>10</v>
      </c>
      <c r="I20" s="104">
        <v>0</v>
      </c>
      <c r="J20" s="104">
        <v>0</v>
      </c>
      <c r="K20" s="107">
        <v>0</v>
      </c>
      <c r="L20" s="107">
        <v>0</v>
      </c>
      <c r="M20" s="107">
        <v>0</v>
      </c>
      <c r="N20" s="104">
        <v>4</v>
      </c>
      <c r="O20" s="105">
        <v>3700.2</v>
      </c>
      <c r="P20" s="104">
        <v>3700.2</v>
      </c>
      <c r="Q20" s="107">
        <v>0</v>
      </c>
    </row>
    <row r="21" spans="1:17" x14ac:dyDescent="0.25">
      <c r="A21" s="104">
        <v>7</v>
      </c>
      <c r="B21" s="103" t="s">
        <v>235</v>
      </c>
      <c r="C21" s="103" t="s">
        <v>36</v>
      </c>
      <c r="D21" s="103"/>
      <c r="E21" s="103" t="s">
        <v>125</v>
      </c>
      <c r="F21" s="103"/>
      <c r="G21" s="103" t="s">
        <v>63</v>
      </c>
      <c r="H21" s="104">
        <v>3</v>
      </c>
      <c r="I21" s="104">
        <v>0</v>
      </c>
      <c r="J21" s="104">
        <v>0</v>
      </c>
      <c r="K21" s="107">
        <v>0</v>
      </c>
      <c r="L21" s="107">
        <v>0</v>
      </c>
      <c r="M21" s="107">
        <v>0</v>
      </c>
      <c r="N21" s="104">
        <v>0</v>
      </c>
      <c r="O21" s="107">
        <v>0</v>
      </c>
      <c r="P21" s="107">
        <v>0</v>
      </c>
      <c r="Q21" s="107">
        <v>0</v>
      </c>
    </row>
    <row r="22" spans="1:17" x14ac:dyDescent="0.25">
      <c r="A22" s="104">
        <v>8</v>
      </c>
      <c r="B22" s="103" t="s">
        <v>32</v>
      </c>
      <c r="C22" s="103" t="s">
        <v>36</v>
      </c>
      <c r="D22" s="103"/>
      <c r="E22" s="103" t="s">
        <v>82</v>
      </c>
      <c r="F22" s="103" t="s">
        <v>198</v>
      </c>
      <c r="G22" s="103" t="s">
        <v>63</v>
      </c>
      <c r="H22" s="104">
        <v>57</v>
      </c>
      <c r="I22" s="104">
        <v>5</v>
      </c>
      <c r="J22" s="104">
        <v>5</v>
      </c>
      <c r="K22" s="104">
        <v>4757.3999999999996</v>
      </c>
      <c r="L22" s="104">
        <v>4757.3999999999996</v>
      </c>
      <c r="M22" s="107">
        <v>0</v>
      </c>
      <c r="N22" s="104">
        <v>15</v>
      </c>
      <c r="O22" s="105">
        <v>15681.8</v>
      </c>
      <c r="P22" s="104">
        <v>15681.8</v>
      </c>
      <c r="Q22" s="107">
        <v>0</v>
      </c>
    </row>
    <row r="23" spans="1:17" x14ac:dyDescent="0.25">
      <c r="A23" s="104">
        <v>9</v>
      </c>
      <c r="B23" s="103" t="s">
        <v>71</v>
      </c>
      <c r="C23" s="103" t="s">
        <v>36</v>
      </c>
      <c r="D23" s="103"/>
      <c r="E23" s="103" t="s">
        <v>83</v>
      </c>
      <c r="F23" s="103" t="s">
        <v>199</v>
      </c>
      <c r="G23" s="103" t="s">
        <v>63</v>
      </c>
      <c r="H23" s="104">
        <v>51</v>
      </c>
      <c r="I23" s="104">
        <v>4</v>
      </c>
      <c r="J23" s="104">
        <v>4</v>
      </c>
      <c r="K23" s="104">
        <v>5462.2</v>
      </c>
      <c r="L23" s="104">
        <v>5462.2</v>
      </c>
      <c r="M23" s="107">
        <v>0</v>
      </c>
      <c r="N23" s="104">
        <v>18</v>
      </c>
      <c r="O23" s="105">
        <v>14630.66</v>
      </c>
      <c r="P23" s="104">
        <v>14630.66</v>
      </c>
      <c r="Q23" s="107">
        <v>0</v>
      </c>
    </row>
    <row r="24" spans="1:17" ht="25.5" x14ac:dyDescent="0.25">
      <c r="A24" s="104">
        <v>10</v>
      </c>
      <c r="B24" s="103" t="s">
        <v>184</v>
      </c>
      <c r="C24" s="103" t="s">
        <v>61</v>
      </c>
      <c r="D24" s="103" t="s">
        <v>127</v>
      </c>
      <c r="E24" s="103" t="s">
        <v>82</v>
      </c>
      <c r="F24" s="103" t="s">
        <v>200</v>
      </c>
      <c r="G24" s="103" t="s">
        <v>63</v>
      </c>
      <c r="H24" s="104">
        <v>55</v>
      </c>
      <c r="I24" s="104">
        <v>1</v>
      </c>
      <c r="J24" s="104">
        <v>1</v>
      </c>
      <c r="K24" s="104">
        <v>528.6</v>
      </c>
      <c r="L24" s="104">
        <v>528.6</v>
      </c>
      <c r="M24" s="107">
        <v>0</v>
      </c>
      <c r="N24" s="104">
        <v>0</v>
      </c>
      <c r="O24" s="107">
        <v>0</v>
      </c>
      <c r="P24" s="107">
        <v>0</v>
      </c>
      <c r="Q24" s="107">
        <v>0</v>
      </c>
    </row>
    <row r="25" spans="1:17" x14ac:dyDescent="0.25">
      <c r="A25" s="104">
        <v>11</v>
      </c>
      <c r="B25" s="103" t="s">
        <v>145</v>
      </c>
      <c r="C25" s="103" t="s">
        <v>61</v>
      </c>
      <c r="D25" s="103" t="s">
        <v>128</v>
      </c>
      <c r="E25" s="103" t="s">
        <v>62</v>
      </c>
      <c r="F25" s="103" t="s">
        <v>201</v>
      </c>
      <c r="G25" s="103" t="s">
        <v>63</v>
      </c>
      <c r="H25" s="104">
        <v>89</v>
      </c>
      <c r="I25" s="104">
        <v>11</v>
      </c>
      <c r="J25" s="104">
        <v>11</v>
      </c>
      <c r="K25" s="104">
        <v>15153.2</v>
      </c>
      <c r="L25" s="104">
        <v>15153.2</v>
      </c>
      <c r="M25" s="107">
        <v>0</v>
      </c>
      <c r="N25" s="104">
        <v>0</v>
      </c>
      <c r="O25" s="107">
        <v>0</v>
      </c>
      <c r="P25" s="107">
        <v>0</v>
      </c>
      <c r="Q25" s="107">
        <v>0</v>
      </c>
    </row>
    <row r="26" spans="1:17" x14ac:dyDescent="0.25">
      <c r="A26" s="104">
        <v>12</v>
      </c>
      <c r="B26" s="103" t="s">
        <v>132</v>
      </c>
      <c r="C26" s="103" t="s">
        <v>36</v>
      </c>
      <c r="D26" s="103"/>
      <c r="E26" s="103" t="s">
        <v>62</v>
      </c>
      <c r="F26" s="103" t="s">
        <v>202</v>
      </c>
      <c r="G26" s="103" t="s">
        <v>63</v>
      </c>
      <c r="H26" s="104">
        <v>44</v>
      </c>
      <c r="I26" s="104">
        <v>9</v>
      </c>
      <c r="J26" s="104">
        <v>9</v>
      </c>
      <c r="K26" s="104">
        <v>7576.6</v>
      </c>
      <c r="L26" s="104">
        <v>7576.6</v>
      </c>
      <c r="M26" s="107">
        <v>0</v>
      </c>
      <c r="N26" s="104">
        <v>0</v>
      </c>
      <c r="O26" s="107">
        <v>0</v>
      </c>
      <c r="P26" s="107">
        <v>0</v>
      </c>
      <c r="Q26" s="107">
        <v>0</v>
      </c>
    </row>
    <row r="27" spans="1:17" x14ac:dyDescent="0.25">
      <c r="A27" s="104">
        <v>13</v>
      </c>
      <c r="B27" s="103" t="s">
        <v>138</v>
      </c>
      <c r="C27" s="103" t="s">
        <v>36</v>
      </c>
      <c r="D27" s="103"/>
      <c r="E27" s="103" t="s">
        <v>62</v>
      </c>
      <c r="F27" s="103" t="s">
        <v>203</v>
      </c>
      <c r="G27" s="103" t="s">
        <v>63</v>
      </c>
      <c r="H27" s="104">
        <v>21</v>
      </c>
      <c r="I27" s="104">
        <v>0</v>
      </c>
      <c r="J27" s="104">
        <v>0</v>
      </c>
      <c r="K27" s="107">
        <v>0</v>
      </c>
      <c r="L27" s="107">
        <v>0</v>
      </c>
      <c r="M27" s="107">
        <v>0</v>
      </c>
      <c r="N27" s="104">
        <v>0</v>
      </c>
      <c r="O27" s="107">
        <v>0</v>
      </c>
      <c r="P27" s="107">
        <v>0</v>
      </c>
      <c r="Q27" s="107">
        <v>0</v>
      </c>
    </row>
    <row r="28" spans="1:17" x14ac:dyDescent="0.25">
      <c r="A28" s="104">
        <v>14</v>
      </c>
      <c r="B28" s="103" t="s">
        <v>140</v>
      </c>
      <c r="C28" s="103" t="s">
        <v>36</v>
      </c>
      <c r="D28" s="103"/>
      <c r="E28" s="103" t="s">
        <v>83</v>
      </c>
      <c r="F28" s="103" t="s">
        <v>204</v>
      </c>
      <c r="G28" s="103" t="s">
        <v>63</v>
      </c>
      <c r="H28" s="104">
        <v>1</v>
      </c>
      <c r="I28" s="104">
        <v>0</v>
      </c>
      <c r="J28" s="104">
        <v>0</v>
      </c>
      <c r="K28" s="107">
        <v>0</v>
      </c>
      <c r="L28" s="107">
        <v>0</v>
      </c>
      <c r="M28" s="107">
        <v>0</v>
      </c>
      <c r="N28" s="104">
        <v>0</v>
      </c>
      <c r="O28" s="107">
        <v>0</v>
      </c>
      <c r="P28" s="107">
        <v>0</v>
      </c>
      <c r="Q28" s="107">
        <v>0</v>
      </c>
    </row>
    <row r="29" spans="1:17" x14ac:dyDescent="0.25">
      <c r="A29" s="104">
        <v>15</v>
      </c>
      <c r="B29" s="103" t="s">
        <v>236</v>
      </c>
      <c r="C29" s="103" t="s">
        <v>35</v>
      </c>
      <c r="D29" s="103" t="s">
        <v>149</v>
      </c>
      <c r="E29" s="103" t="s">
        <v>150</v>
      </c>
      <c r="F29" s="103"/>
      <c r="G29" s="103" t="s">
        <v>63</v>
      </c>
      <c r="H29" s="104">
        <v>1</v>
      </c>
      <c r="I29" s="104">
        <v>0</v>
      </c>
      <c r="J29" s="104">
        <v>0</v>
      </c>
      <c r="K29" s="107">
        <v>0</v>
      </c>
      <c r="L29" s="107">
        <v>0</v>
      </c>
      <c r="M29" s="107">
        <v>0</v>
      </c>
      <c r="N29" s="104">
        <v>0</v>
      </c>
      <c r="O29" s="107">
        <v>0</v>
      </c>
      <c r="P29" s="107">
        <v>0</v>
      </c>
      <c r="Q29" s="107">
        <v>0</v>
      </c>
    </row>
    <row r="30" spans="1:17" x14ac:dyDescent="0.25">
      <c r="A30" s="104">
        <v>16</v>
      </c>
      <c r="B30" s="103" t="s">
        <v>181</v>
      </c>
      <c r="C30" s="103" t="s">
        <v>36</v>
      </c>
      <c r="D30" s="103"/>
      <c r="E30" s="103" t="s">
        <v>62</v>
      </c>
      <c r="F30" s="103" t="s">
        <v>205</v>
      </c>
      <c r="G30" s="103" t="s">
        <v>63</v>
      </c>
      <c r="H30" s="104">
        <v>4</v>
      </c>
      <c r="I30" s="104">
        <v>0</v>
      </c>
      <c r="J30" s="104">
        <v>0</v>
      </c>
      <c r="K30" s="107">
        <v>0</v>
      </c>
      <c r="L30" s="107">
        <v>0</v>
      </c>
      <c r="M30" s="107">
        <v>0</v>
      </c>
      <c r="N30" s="104">
        <v>0</v>
      </c>
      <c r="O30" s="107">
        <v>0</v>
      </c>
      <c r="P30" s="107">
        <v>0</v>
      </c>
      <c r="Q30" s="107">
        <v>0</v>
      </c>
    </row>
    <row r="31" spans="1:17" x14ac:dyDescent="0.25">
      <c r="A31" s="104">
        <v>17</v>
      </c>
      <c r="B31" s="103" t="s">
        <v>81</v>
      </c>
      <c r="C31" s="103" t="s">
        <v>36</v>
      </c>
      <c r="D31" s="103"/>
      <c r="E31" s="103" t="s">
        <v>62</v>
      </c>
      <c r="F31" s="103" t="s">
        <v>206</v>
      </c>
      <c r="G31" s="103" t="s">
        <v>63</v>
      </c>
      <c r="H31" s="104">
        <v>10</v>
      </c>
      <c r="I31" s="104">
        <v>0</v>
      </c>
      <c r="J31" s="104">
        <v>0</v>
      </c>
      <c r="K31" s="107">
        <v>0</v>
      </c>
      <c r="L31" s="107">
        <v>0</v>
      </c>
      <c r="M31" s="107">
        <v>0</v>
      </c>
      <c r="N31" s="104">
        <v>0</v>
      </c>
      <c r="O31" s="107">
        <v>0</v>
      </c>
      <c r="P31" s="107">
        <v>0</v>
      </c>
      <c r="Q31" s="107">
        <v>0</v>
      </c>
    </row>
    <row r="32" spans="1:17" ht="25.5" x14ac:dyDescent="0.25">
      <c r="A32" s="78">
        <v>1</v>
      </c>
      <c r="B32" s="34" t="s">
        <v>58</v>
      </c>
      <c r="C32" s="66" t="s">
        <v>36</v>
      </c>
      <c r="D32" s="66"/>
      <c r="E32" s="66" t="s">
        <v>67</v>
      </c>
      <c r="F32" s="34" t="s">
        <v>107</v>
      </c>
      <c r="G32" s="34" t="s">
        <v>80</v>
      </c>
      <c r="H32" s="67">
        <v>54</v>
      </c>
      <c r="I32" s="67">
        <v>22</v>
      </c>
      <c r="J32" s="67">
        <v>22</v>
      </c>
      <c r="K32" s="109" t="s">
        <v>240</v>
      </c>
      <c r="L32" s="109" t="s">
        <v>240</v>
      </c>
      <c r="M32" s="67">
        <v>0</v>
      </c>
      <c r="N32" s="67">
        <v>33</v>
      </c>
      <c r="O32" s="109" t="s">
        <v>241</v>
      </c>
      <c r="P32" s="109" t="s">
        <v>241</v>
      </c>
      <c r="Q32" s="108">
        <v>0</v>
      </c>
    </row>
    <row r="33" spans="1:17" ht="25.5" x14ac:dyDescent="0.25">
      <c r="A33" s="78">
        <v>2</v>
      </c>
      <c r="B33" s="66" t="s">
        <v>28</v>
      </c>
      <c r="C33" s="66" t="s">
        <v>36</v>
      </c>
      <c r="D33" s="66"/>
      <c r="E33" s="66" t="s">
        <v>69</v>
      </c>
      <c r="F33" s="34" t="s">
        <v>108</v>
      </c>
      <c r="G33" s="34" t="s">
        <v>80</v>
      </c>
      <c r="H33" s="67">
        <v>21</v>
      </c>
      <c r="I33" s="67">
        <v>4</v>
      </c>
      <c r="J33" s="67">
        <v>4</v>
      </c>
      <c r="K33" s="109" t="s">
        <v>242</v>
      </c>
      <c r="L33" s="109" t="s">
        <v>242</v>
      </c>
      <c r="M33" s="67">
        <v>0</v>
      </c>
      <c r="N33" s="67">
        <v>0</v>
      </c>
      <c r="O33" s="109">
        <v>0</v>
      </c>
      <c r="P33" s="109">
        <v>0</v>
      </c>
      <c r="Q33" s="108">
        <f t="shared" ref="Q33:Q39" si="1">O33-P33</f>
        <v>0</v>
      </c>
    </row>
    <row r="34" spans="1:17" ht="25.5" x14ac:dyDescent="0.25">
      <c r="A34" s="78">
        <v>3</v>
      </c>
      <c r="B34" s="34" t="s">
        <v>18</v>
      </c>
      <c r="C34" s="66" t="s">
        <v>61</v>
      </c>
      <c r="D34" s="66" t="s">
        <v>208</v>
      </c>
      <c r="E34" s="66" t="s">
        <v>69</v>
      </c>
      <c r="F34" s="34" t="s">
        <v>109</v>
      </c>
      <c r="G34" s="34" t="s">
        <v>80</v>
      </c>
      <c r="H34" s="67">
        <v>92</v>
      </c>
      <c r="I34" s="67">
        <v>44</v>
      </c>
      <c r="J34" s="67">
        <v>44</v>
      </c>
      <c r="K34" s="109" t="s">
        <v>243</v>
      </c>
      <c r="L34" s="109" t="s">
        <v>243</v>
      </c>
      <c r="M34" s="67">
        <v>0</v>
      </c>
      <c r="N34" s="67">
        <v>26</v>
      </c>
      <c r="O34" s="109" t="s">
        <v>244</v>
      </c>
      <c r="P34" s="109" t="s">
        <v>244</v>
      </c>
      <c r="Q34" s="108">
        <v>0</v>
      </c>
    </row>
    <row r="35" spans="1:17" ht="25.5" x14ac:dyDescent="0.25">
      <c r="A35" s="78">
        <v>4</v>
      </c>
      <c r="B35" s="66" t="s">
        <v>25</v>
      </c>
      <c r="C35" s="66" t="s">
        <v>36</v>
      </c>
      <c r="D35" s="66"/>
      <c r="E35" s="66" t="s">
        <v>70</v>
      </c>
      <c r="F35" s="34" t="s">
        <v>110</v>
      </c>
      <c r="G35" s="34" t="s">
        <v>80</v>
      </c>
      <c r="H35" s="67">
        <v>34</v>
      </c>
      <c r="I35" s="67">
        <v>9</v>
      </c>
      <c r="J35" s="67">
        <v>9</v>
      </c>
      <c r="K35" s="109" t="s">
        <v>245</v>
      </c>
      <c r="L35" s="109" t="s">
        <v>245</v>
      </c>
      <c r="M35" s="67">
        <v>0</v>
      </c>
      <c r="N35" s="67">
        <v>6</v>
      </c>
      <c r="O35" s="109" t="s">
        <v>223</v>
      </c>
      <c r="P35" s="109" t="s">
        <v>223</v>
      </c>
      <c r="Q35" s="108">
        <v>0</v>
      </c>
    </row>
    <row r="36" spans="1:17" ht="51" x14ac:dyDescent="0.25">
      <c r="A36" s="78">
        <v>5</v>
      </c>
      <c r="B36" s="66" t="s">
        <v>71</v>
      </c>
      <c r="C36" s="66" t="s">
        <v>36</v>
      </c>
      <c r="D36" s="66"/>
      <c r="E36" s="34" t="s">
        <v>111</v>
      </c>
      <c r="F36" s="34" t="s">
        <v>112</v>
      </c>
      <c r="G36" s="34" t="s">
        <v>80</v>
      </c>
      <c r="H36" s="67">
        <v>66</v>
      </c>
      <c r="I36" s="67">
        <v>47</v>
      </c>
      <c r="J36" s="67">
        <v>47</v>
      </c>
      <c r="K36" s="109" t="s">
        <v>246</v>
      </c>
      <c r="L36" s="109" t="s">
        <v>246</v>
      </c>
      <c r="M36" s="67">
        <v>0</v>
      </c>
      <c r="N36" s="67">
        <v>26</v>
      </c>
      <c r="O36" s="109" t="s">
        <v>247</v>
      </c>
      <c r="P36" s="109" t="s">
        <v>247</v>
      </c>
      <c r="Q36" s="108">
        <v>0</v>
      </c>
    </row>
    <row r="37" spans="1:17" ht="25.5" x14ac:dyDescent="0.25">
      <c r="A37" s="78">
        <v>6</v>
      </c>
      <c r="B37" s="66" t="s">
        <v>30</v>
      </c>
      <c r="C37" s="66" t="s">
        <v>36</v>
      </c>
      <c r="D37" s="66"/>
      <c r="E37" s="66" t="s">
        <v>68</v>
      </c>
      <c r="F37" s="34" t="s">
        <v>113</v>
      </c>
      <c r="G37" s="34" t="s">
        <v>80</v>
      </c>
      <c r="H37" s="67">
        <v>37</v>
      </c>
      <c r="I37" s="67">
        <v>0</v>
      </c>
      <c r="J37" s="67">
        <v>0</v>
      </c>
      <c r="K37" s="109">
        <v>0</v>
      </c>
      <c r="L37" s="109">
        <v>0</v>
      </c>
      <c r="M37" s="67">
        <f t="shared" ref="M37" si="2">K37-L37</f>
        <v>0</v>
      </c>
      <c r="N37" s="67">
        <v>0</v>
      </c>
      <c r="O37" s="109">
        <v>0</v>
      </c>
      <c r="P37" s="109">
        <v>0</v>
      </c>
      <c r="Q37" s="108">
        <f t="shared" si="1"/>
        <v>0</v>
      </c>
    </row>
    <row r="38" spans="1:17" ht="25.5" x14ac:dyDescent="0.25">
      <c r="A38" s="78">
        <v>7</v>
      </c>
      <c r="B38" s="66" t="s">
        <v>26</v>
      </c>
      <c r="C38" s="66" t="s">
        <v>36</v>
      </c>
      <c r="D38" s="66"/>
      <c r="E38" s="66" t="s">
        <v>68</v>
      </c>
      <c r="F38" s="34" t="s">
        <v>114</v>
      </c>
      <c r="G38" s="34" t="s">
        <v>80</v>
      </c>
      <c r="H38" s="67">
        <v>55</v>
      </c>
      <c r="I38" s="67">
        <v>26</v>
      </c>
      <c r="J38" s="67">
        <v>26</v>
      </c>
      <c r="K38" s="109" t="s">
        <v>248</v>
      </c>
      <c r="L38" s="109" t="s">
        <v>248</v>
      </c>
      <c r="M38" s="67">
        <v>0</v>
      </c>
      <c r="N38" s="67">
        <v>11</v>
      </c>
      <c r="O38" s="109" t="s">
        <v>249</v>
      </c>
      <c r="P38" s="109" t="s">
        <v>249</v>
      </c>
      <c r="Q38" s="108">
        <v>0</v>
      </c>
    </row>
    <row r="39" spans="1:17" ht="25.5" x14ac:dyDescent="0.25">
      <c r="A39" s="78">
        <v>8</v>
      </c>
      <c r="B39" s="34" t="s">
        <v>145</v>
      </c>
      <c r="C39" s="66" t="s">
        <v>61</v>
      </c>
      <c r="D39" s="66" t="s">
        <v>209</v>
      </c>
      <c r="E39" s="66" t="s">
        <v>62</v>
      </c>
      <c r="F39" s="34" t="s">
        <v>146</v>
      </c>
      <c r="G39" s="34" t="s">
        <v>80</v>
      </c>
      <c r="H39" s="67">
        <v>4</v>
      </c>
      <c r="I39" s="67">
        <v>3</v>
      </c>
      <c r="J39" s="67">
        <v>3</v>
      </c>
      <c r="K39" s="109" t="s">
        <v>250</v>
      </c>
      <c r="L39" s="109" t="s">
        <v>250</v>
      </c>
      <c r="M39" s="67">
        <v>0</v>
      </c>
      <c r="N39" s="67">
        <v>0</v>
      </c>
      <c r="O39" s="109">
        <v>0</v>
      </c>
      <c r="P39" s="109">
        <v>0</v>
      </c>
      <c r="Q39" s="108">
        <f t="shared" si="1"/>
        <v>0</v>
      </c>
    </row>
    <row r="40" spans="1:17" ht="25.5" x14ac:dyDescent="0.25">
      <c r="A40" s="58">
        <v>1</v>
      </c>
      <c r="B40" s="80" t="s">
        <v>175</v>
      </c>
      <c r="C40" s="80" t="s">
        <v>35</v>
      </c>
      <c r="D40" s="80" t="s">
        <v>176</v>
      </c>
      <c r="E40" s="80" t="s">
        <v>88</v>
      </c>
      <c r="F40" s="80" t="s">
        <v>177</v>
      </c>
      <c r="G40" s="81" t="s">
        <v>48</v>
      </c>
      <c r="H40" s="81">
        <v>0</v>
      </c>
      <c r="I40" s="81">
        <v>0</v>
      </c>
      <c r="J40" s="81">
        <v>0</v>
      </c>
      <c r="K40" s="82">
        <f>L40+M40</f>
        <v>0</v>
      </c>
      <c r="L40" s="82">
        <v>0</v>
      </c>
      <c r="M40" s="82">
        <v>0</v>
      </c>
      <c r="N40" s="81">
        <v>12</v>
      </c>
      <c r="O40" s="82">
        <f>P40+Q40</f>
        <v>18573.900000000001</v>
      </c>
      <c r="P40" s="82">
        <v>18573.900000000001</v>
      </c>
      <c r="Q40" s="82">
        <v>0</v>
      </c>
    </row>
    <row r="41" spans="1:17" ht="25.5" x14ac:dyDescent="0.25">
      <c r="A41" s="58">
        <f>A40+1</f>
        <v>2</v>
      </c>
      <c r="B41" s="80" t="s">
        <v>84</v>
      </c>
      <c r="C41" s="80" t="s">
        <v>35</v>
      </c>
      <c r="D41" s="80" t="s">
        <v>39</v>
      </c>
      <c r="E41" s="80" t="s">
        <v>85</v>
      </c>
      <c r="F41" s="80" t="s">
        <v>86</v>
      </c>
      <c r="G41" s="81" t="s">
        <v>48</v>
      </c>
      <c r="H41" s="81">
        <v>0</v>
      </c>
      <c r="I41" s="81">
        <v>0</v>
      </c>
      <c r="J41" s="81">
        <v>0</v>
      </c>
      <c r="K41" s="82">
        <f t="shared" ref="K41:K76" si="3">L41+M41</f>
        <v>0</v>
      </c>
      <c r="L41" s="82">
        <v>0</v>
      </c>
      <c r="M41" s="82">
        <v>0</v>
      </c>
      <c r="N41" s="81">
        <v>105</v>
      </c>
      <c r="O41" s="82">
        <f t="shared" ref="O41:O76" si="4">P41+Q41</f>
        <v>169595.97</v>
      </c>
      <c r="P41" s="82">
        <f>123767.85+45828.12</f>
        <v>169595.97</v>
      </c>
      <c r="Q41" s="82">
        <v>0</v>
      </c>
    </row>
    <row r="42" spans="1:17" ht="25.5" x14ac:dyDescent="0.25">
      <c r="A42" s="58">
        <f t="shared" ref="A42:A76" si="5">A41+1</f>
        <v>3</v>
      </c>
      <c r="B42" s="80" t="s">
        <v>18</v>
      </c>
      <c r="C42" s="80" t="s">
        <v>61</v>
      </c>
      <c r="D42" s="80" t="s">
        <v>151</v>
      </c>
      <c r="E42" s="80" t="s">
        <v>88</v>
      </c>
      <c r="F42" s="80" t="s">
        <v>152</v>
      </c>
      <c r="G42" s="81" t="s">
        <v>48</v>
      </c>
      <c r="H42" s="81">
        <v>45</v>
      </c>
      <c r="I42" s="81">
        <v>22</v>
      </c>
      <c r="J42" s="81">
        <v>33</v>
      </c>
      <c r="K42" s="82">
        <f t="shared" si="3"/>
        <v>7822.4</v>
      </c>
      <c r="L42" s="82">
        <v>7822.4</v>
      </c>
      <c r="M42" s="82">
        <v>0</v>
      </c>
      <c r="N42" s="81">
        <v>0</v>
      </c>
      <c r="O42" s="82">
        <f t="shared" si="4"/>
        <v>0</v>
      </c>
      <c r="P42" s="82">
        <v>0</v>
      </c>
      <c r="Q42" s="82">
        <v>0</v>
      </c>
    </row>
    <row r="43" spans="1:17" ht="25.5" x14ac:dyDescent="0.25">
      <c r="A43" s="58">
        <f t="shared" si="5"/>
        <v>4</v>
      </c>
      <c r="B43" s="80" t="s">
        <v>71</v>
      </c>
      <c r="C43" s="80" t="s">
        <v>36</v>
      </c>
      <c r="D43" s="80" t="s">
        <v>37</v>
      </c>
      <c r="E43" s="80" t="s">
        <v>72</v>
      </c>
      <c r="F43" s="80" t="s">
        <v>178</v>
      </c>
      <c r="G43" s="81" t="s">
        <v>48</v>
      </c>
      <c r="H43" s="81">
        <v>37</v>
      </c>
      <c r="I43" s="81">
        <v>22</v>
      </c>
      <c r="J43" s="81">
        <v>27</v>
      </c>
      <c r="K43" s="82">
        <f t="shared" si="3"/>
        <v>13382.39</v>
      </c>
      <c r="L43" s="82">
        <v>13382.39</v>
      </c>
      <c r="M43" s="82">
        <v>0</v>
      </c>
      <c r="N43" s="81">
        <v>24</v>
      </c>
      <c r="O43" s="82">
        <f t="shared" si="4"/>
        <v>39685.94</v>
      </c>
      <c r="P43" s="82">
        <f>26751.37+12934.57</f>
        <v>39685.94</v>
      </c>
      <c r="Q43" s="82">
        <v>0</v>
      </c>
    </row>
    <row r="44" spans="1:17" ht="38.25" x14ac:dyDescent="0.25">
      <c r="A44" s="58">
        <f t="shared" si="5"/>
        <v>5</v>
      </c>
      <c r="B44" s="80" t="s">
        <v>89</v>
      </c>
      <c r="C44" s="80" t="s">
        <v>36</v>
      </c>
      <c r="D44" s="80" t="s">
        <v>37</v>
      </c>
      <c r="E44" s="80" t="s">
        <v>90</v>
      </c>
      <c r="F44" s="80" t="s">
        <v>129</v>
      </c>
      <c r="G44" s="81" t="s">
        <v>48</v>
      </c>
      <c r="H44" s="81">
        <v>2</v>
      </c>
      <c r="I44" s="81">
        <v>1</v>
      </c>
      <c r="J44" s="81">
        <v>1</v>
      </c>
      <c r="K44" s="82">
        <f t="shared" si="3"/>
        <v>0</v>
      </c>
      <c r="L44" s="82">
        <v>0</v>
      </c>
      <c r="M44" s="82">
        <v>0</v>
      </c>
      <c r="N44" s="81">
        <v>0</v>
      </c>
      <c r="O44" s="82">
        <f t="shared" si="4"/>
        <v>0</v>
      </c>
      <c r="P44" s="82">
        <v>0</v>
      </c>
      <c r="Q44" s="82">
        <v>0</v>
      </c>
    </row>
    <row r="45" spans="1:17" ht="25.5" x14ac:dyDescent="0.25">
      <c r="A45" s="58">
        <f t="shared" si="5"/>
        <v>6</v>
      </c>
      <c r="B45" s="80" t="s">
        <v>19</v>
      </c>
      <c r="C45" s="80" t="s">
        <v>36</v>
      </c>
      <c r="D45" s="80" t="s">
        <v>37</v>
      </c>
      <c r="E45" s="80" t="s">
        <v>40</v>
      </c>
      <c r="F45" s="80" t="s">
        <v>130</v>
      </c>
      <c r="G45" s="81" t="s">
        <v>48</v>
      </c>
      <c r="H45" s="81">
        <v>22</v>
      </c>
      <c r="I45" s="81">
        <v>19</v>
      </c>
      <c r="J45" s="81">
        <v>25</v>
      </c>
      <c r="K45" s="82">
        <f t="shared" si="3"/>
        <v>21991.279999999999</v>
      </c>
      <c r="L45" s="82">
        <f>12758.05+9233.23</f>
        <v>21991.279999999999</v>
      </c>
      <c r="M45" s="82">
        <v>0</v>
      </c>
      <c r="N45" s="81">
        <v>13</v>
      </c>
      <c r="O45" s="82">
        <f t="shared" si="4"/>
        <v>45552.480000000003</v>
      </c>
      <c r="P45" s="82">
        <f>11039.01+34513.47</f>
        <v>45552.480000000003</v>
      </c>
      <c r="Q45" s="82">
        <v>0</v>
      </c>
    </row>
    <row r="46" spans="1:17" ht="25.5" x14ac:dyDescent="0.25">
      <c r="A46" s="58">
        <f t="shared" si="5"/>
        <v>7</v>
      </c>
      <c r="B46" s="80" t="s">
        <v>20</v>
      </c>
      <c r="C46" s="80" t="s">
        <v>36</v>
      </c>
      <c r="D46" s="80" t="s">
        <v>37</v>
      </c>
      <c r="E46" s="80" t="s">
        <v>41</v>
      </c>
      <c r="F46" s="80" t="s">
        <v>91</v>
      </c>
      <c r="G46" s="81" t="s">
        <v>48</v>
      </c>
      <c r="H46" s="81">
        <v>45</v>
      </c>
      <c r="I46" s="81">
        <v>30</v>
      </c>
      <c r="J46" s="81">
        <v>34</v>
      </c>
      <c r="K46" s="82">
        <f t="shared" si="3"/>
        <v>65258.95</v>
      </c>
      <c r="L46" s="82">
        <f>49788.13+15470.82</f>
        <v>65258.95</v>
      </c>
      <c r="M46" s="82">
        <v>0</v>
      </c>
      <c r="N46" s="81">
        <v>22</v>
      </c>
      <c r="O46" s="82">
        <f t="shared" si="4"/>
        <v>55811.199999999997</v>
      </c>
      <c r="P46" s="82">
        <f>49894.84+5916.36</f>
        <v>55811.199999999997</v>
      </c>
      <c r="Q46" s="82">
        <v>0</v>
      </c>
    </row>
    <row r="47" spans="1:17" ht="25.5" x14ac:dyDescent="0.25">
      <c r="A47" s="58">
        <f t="shared" si="5"/>
        <v>8</v>
      </c>
      <c r="B47" s="80" t="s">
        <v>21</v>
      </c>
      <c r="C47" s="80" t="s">
        <v>35</v>
      </c>
      <c r="D47" s="80" t="s">
        <v>38</v>
      </c>
      <c r="E47" s="80" t="s">
        <v>42</v>
      </c>
      <c r="F47" s="80" t="s">
        <v>53</v>
      </c>
      <c r="G47" s="81" t="s">
        <v>48</v>
      </c>
      <c r="H47" s="81">
        <v>49</v>
      </c>
      <c r="I47" s="81">
        <v>19</v>
      </c>
      <c r="J47" s="81">
        <v>24</v>
      </c>
      <c r="K47" s="82">
        <f t="shared" si="3"/>
        <v>20080.61</v>
      </c>
      <c r="L47" s="82">
        <f>15721.59+4359.02</f>
        <v>20080.61</v>
      </c>
      <c r="M47" s="82">
        <v>0</v>
      </c>
      <c r="N47" s="81">
        <v>16</v>
      </c>
      <c r="O47" s="82">
        <f>P47+Q47</f>
        <v>54280.829999999994</v>
      </c>
      <c r="P47" s="82">
        <f>36999.59+13680.84+3600.4</f>
        <v>54280.829999999994</v>
      </c>
      <c r="Q47" s="82">
        <v>0</v>
      </c>
    </row>
    <row r="48" spans="1:17" ht="25.5" x14ac:dyDescent="0.25">
      <c r="A48" s="58">
        <f t="shared" si="5"/>
        <v>9</v>
      </c>
      <c r="B48" s="80" t="s">
        <v>49</v>
      </c>
      <c r="C48" s="80" t="s">
        <v>36</v>
      </c>
      <c r="D48" s="80" t="s">
        <v>37</v>
      </c>
      <c r="E48" s="80" t="s">
        <v>50</v>
      </c>
      <c r="F48" s="80" t="s">
        <v>92</v>
      </c>
      <c r="G48" s="81" t="s">
        <v>48</v>
      </c>
      <c r="H48" s="81">
        <v>69</v>
      </c>
      <c r="I48" s="81">
        <v>46</v>
      </c>
      <c r="J48" s="81">
        <v>64</v>
      </c>
      <c r="K48" s="82">
        <f t="shared" si="3"/>
        <v>66904.95</v>
      </c>
      <c r="L48" s="82">
        <f>39365.77+27539.18</f>
        <v>66904.95</v>
      </c>
      <c r="M48" s="82">
        <v>0</v>
      </c>
      <c r="N48" s="81">
        <v>22</v>
      </c>
      <c r="O48" s="82">
        <f t="shared" si="4"/>
        <v>26303.18</v>
      </c>
      <c r="P48" s="82">
        <f>20767.16+5536.02</f>
        <v>26303.18</v>
      </c>
      <c r="Q48" s="82">
        <v>0</v>
      </c>
    </row>
    <row r="49" spans="1:17" ht="25.5" x14ac:dyDescent="0.25">
      <c r="A49" s="58">
        <f t="shared" si="5"/>
        <v>10</v>
      </c>
      <c r="B49" s="80" t="s">
        <v>22</v>
      </c>
      <c r="C49" s="80" t="s">
        <v>61</v>
      </c>
      <c r="D49" s="80" t="s">
        <v>74</v>
      </c>
      <c r="E49" s="80" t="s">
        <v>85</v>
      </c>
      <c r="F49" s="80" t="s">
        <v>93</v>
      </c>
      <c r="G49" s="81" t="s">
        <v>48</v>
      </c>
      <c r="H49" s="81">
        <v>60</v>
      </c>
      <c r="I49" s="81">
        <v>41</v>
      </c>
      <c r="J49" s="81">
        <v>53</v>
      </c>
      <c r="K49" s="82">
        <f t="shared" si="3"/>
        <v>105698.35</v>
      </c>
      <c r="L49" s="82">
        <f>62666.47+43031.88</f>
        <v>105698.35</v>
      </c>
      <c r="M49" s="82">
        <v>0</v>
      </c>
      <c r="N49" s="81">
        <v>48</v>
      </c>
      <c r="O49" s="82">
        <f t="shared" si="4"/>
        <v>409231.55</v>
      </c>
      <c r="P49" s="82">
        <f>194599.08+214632.47</f>
        <v>409231.55</v>
      </c>
      <c r="Q49" s="82">
        <v>0</v>
      </c>
    </row>
    <row r="50" spans="1:17" ht="25.5" x14ac:dyDescent="0.25">
      <c r="A50" s="58">
        <f t="shared" si="5"/>
        <v>11</v>
      </c>
      <c r="B50" s="80" t="s">
        <v>54</v>
      </c>
      <c r="C50" s="80" t="s">
        <v>36</v>
      </c>
      <c r="D50" s="80" t="s">
        <v>37</v>
      </c>
      <c r="E50" s="80" t="s">
        <v>55</v>
      </c>
      <c r="F50" s="80" t="s">
        <v>94</v>
      </c>
      <c r="G50" s="81" t="s">
        <v>48</v>
      </c>
      <c r="H50" s="81">
        <v>106</v>
      </c>
      <c r="I50" s="81">
        <v>93</v>
      </c>
      <c r="J50" s="81">
        <v>117</v>
      </c>
      <c r="K50" s="82">
        <f t="shared" si="3"/>
        <v>79702.48</v>
      </c>
      <c r="L50" s="82">
        <f>44430.49+35271.99</f>
        <v>79702.48</v>
      </c>
      <c r="M50" s="82">
        <v>0</v>
      </c>
      <c r="N50" s="81">
        <v>68</v>
      </c>
      <c r="O50" s="82">
        <f t="shared" si="4"/>
        <v>122329.73</v>
      </c>
      <c r="P50" s="82">
        <f>108223.34+14106.39</f>
        <v>122329.73</v>
      </c>
      <c r="Q50" s="82">
        <v>0</v>
      </c>
    </row>
    <row r="51" spans="1:17" ht="25.5" x14ac:dyDescent="0.25">
      <c r="A51" s="58">
        <f t="shared" si="5"/>
        <v>12</v>
      </c>
      <c r="B51" s="80" t="s">
        <v>23</v>
      </c>
      <c r="C51" s="80" t="s">
        <v>36</v>
      </c>
      <c r="D51" s="80" t="s">
        <v>37</v>
      </c>
      <c r="E51" s="80" t="s">
        <v>85</v>
      </c>
      <c r="F51" s="80" t="s">
        <v>95</v>
      </c>
      <c r="G51" s="81" t="s">
        <v>48</v>
      </c>
      <c r="H51" s="81">
        <v>68</v>
      </c>
      <c r="I51" s="81">
        <v>26</v>
      </c>
      <c r="J51" s="81">
        <v>29</v>
      </c>
      <c r="K51" s="82">
        <f t="shared" si="3"/>
        <v>0</v>
      </c>
      <c r="L51" s="82">
        <v>0</v>
      </c>
      <c r="M51" s="82">
        <v>0</v>
      </c>
      <c r="N51" s="81">
        <v>92</v>
      </c>
      <c r="O51" s="82">
        <f t="shared" si="4"/>
        <v>191075.46</v>
      </c>
      <c r="P51" s="82">
        <f>63667.15+127408.31</f>
        <v>191075.46</v>
      </c>
      <c r="Q51" s="82">
        <v>0</v>
      </c>
    </row>
    <row r="52" spans="1:17" ht="25.5" x14ac:dyDescent="0.25">
      <c r="A52" s="58">
        <f t="shared" si="5"/>
        <v>13</v>
      </c>
      <c r="B52" s="80" t="s">
        <v>56</v>
      </c>
      <c r="C52" s="80" t="s">
        <v>36</v>
      </c>
      <c r="D52" s="80" t="s">
        <v>37</v>
      </c>
      <c r="E52" s="80" t="s">
        <v>57</v>
      </c>
      <c r="F52" s="80" t="s">
        <v>75</v>
      </c>
      <c r="G52" s="81" t="s">
        <v>48</v>
      </c>
      <c r="H52" s="81">
        <v>15</v>
      </c>
      <c r="I52" s="81">
        <v>0</v>
      </c>
      <c r="J52" s="81">
        <v>0</v>
      </c>
      <c r="K52" s="82">
        <f t="shared" si="3"/>
        <v>0</v>
      </c>
      <c r="L52" s="82">
        <v>0</v>
      </c>
      <c r="M52" s="82">
        <v>0</v>
      </c>
      <c r="N52" s="81">
        <v>0</v>
      </c>
      <c r="O52" s="82">
        <f t="shared" si="4"/>
        <v>0</v>
      </c>
      <c r="P52" s="82">
        <v>0</v>
      </c>
      <c r="Q52" s="82">
        <v>0</v>
      </c>
    </row>
    <row r="53" spans="1:17" ht="25.5" x14ac:dyDescent="0.25">
      <c r="A53" s="58">
        <f t="shared" si="5"/>
        <v>14</v>
      </c>
      <c r="B53" s="80" t="s">
        <v>145</v>
      </c>
      <c r="C53" s="80" t="s">
        <v>61</v>
      </c>
      <c r="D53" s="80" t="s">
        <v>179</v>
      </c>
      <c r="E53" s="80" t="s">
        <v>133</v>
      </c>
      <c r="F53" s="80" t="s">
        <v>180</v>
      </c>
      <c r="G53" s="81" t="s">
        <v>48</v>
      </c>
      <c r="H53" s="81">
        <v>8</v>
      </c>
      <c r="I53" s="81">
        <v>5</v>
      </c>
      <c r="J53" s="81">
        <v>5</v>
      </c>
      <c r="K53" s="82">
        <f>L53+M53</f>
        <v>2138.1</v>
      </c>
      <c r="L53" s="82">
        <v>2138.1</v>
      </c>
      <c r="M53" s="82">
        <v>0</v>
      </c>
      <c r="N53" s="81">
        <v>0</v>
      </c>
      <c r="O53" s="82">
        <f t="shared" si="4"/>
        <v>0</v>
      </c>
      <c r="P53" s="82">
        <v>0</v>
      </c>
      <c r="Q53" s="82">
        <v>0</v>
      </c>
    </row>
    <row r="54" spans="1:17" ht="25.5" x14ac:dyDescent="0.25">
      <c r="A54" s="58">
        <f t="shared" si="5"/>
        <v>15</v>
      </c>
      <c r="B54" s="80" t="s">
        <v>24</v>
      </c>
      <c r="C54" s="80" t="s">
        <v>36</v>
      </c>
      <c r="D54" s="80" t="s">
        <v>37</v>
      </c>
      <c r="E54" s="80" t="s">
        <v>43</v>
      </c>
      <c r="F54" s="80" t="s">
        <v>76</v>
      </c>
      <c r="G54" s="81" t="s">
        <v>48</v>
      </c>
      <c r="H54" s="81">
        <v>8</v>
      </c>
      <c r="I54" s="81">
        <v>0</v>
      </c>
      <c r="J54" s="81">
        <v>0</v>
      </c>
      <c r="K54" s="82">
        <f t="shared" si="3"/>
        <v>0</v>
      </c>
      <c r="L54" s="82">
        <v>0</v>
      </c>
      <c r="M54" s="82">
        <v>0</v>
      </c>
      <c r="N54" s="81">
        <v>8</v>
      </c>
      <c r="O54" s="82">
        <f t="shared" si="4"/>
        <v>0</v>
      </c>
      <c r="P54" s="82">
        <v>0</v>
      </c>
      <c r="Q54" s="82">
        <v>0</v>
      </c>
    </row>
    <row r="55" spans="1:17" ht="25.5" x14ac:dyDescent="0.25">
      <c r="A55" s="58">
        <f t="shared" si="5"/>
        <v>16</v>
      </c>
      <c r="B55" s="80" t="s">
        <v>51</v>
      </c>
      <c r="C55" s="80" t="s">
        <v>36</v>
      </c>
      <c r="D55" s="80" t="s">
        <v>37</v>
      </c>
      <c r="E55" s="80" t="s">
        <v>52</v>
      </c>
      <c r="F55" s="80" t="s">
        <v>87</v>
      </c>
      <c r="G55" s="81" t="s">
        <v>48</v>
      </c>
      <c r="H55" s="81">
        <v>51</v>
      </c>
      <c r="I55" s="81">
        <v>44</v>
      </c>
      <c r="J55" s="81">
        <v>59</v>
      </c>
      <c r="K55" s="82">
        <f t="shared" si="3"/>
        <v>49802.520000000004</v>
      </c>
      <c r="L55" s="82">
        <f>29677.52+16000.35</f>
        <v>45677.87</v>
      </c>
      <c r="M55" s="82">
        <f>20814.94-16690.29</f>
        <v>4124.6499999999978</v>
      </c>
      <c r="N55" s="81">
        <v>25</v>
      </c>
      <c r="O55" s="82">
        <f t="shared" si="4"/>
        <v>58725.850000000006</v>
      </c>
      <c r="P55" s="82">
        <f>43671.05+7527.4</f>
        <v>51198.450000000004</v>
      </c>
      <c r="Q55" s="82">
        <v>7527.4</v>
      </c>
    </row>
    <row r="56" spans="1:17" ht="25.5" x14ac:dyDescent="0.25">
      <c r="A56" s="58">
        <f t="shared" si="5"/>
        <v>17</v>
      </c>
      <c r="B56" s="80" t="s">
        <v>181</v>
      </c>
      <c r="C56" s="80" t="s">
        <v>61</v>
      </c>
      <c r="D56" s="80" t="s">
        <v>182</v>
      </c>
      <c r="E56" s="80" t="s">
        <v>133</v>
      </c>
      <c r="F56" s="80" t="s">
        <v>183</v>
      </c>
      <c r="G56" s="81" t="s">
        <v>48</v>
      </c>
      <c r="H56" s="81">
        <v>16</v>
      </c>
      <c r="I56" s="81">
        <v>0</v>
      </c>
      <c r="J56" s="81">
        <v>0</v>
      </c>
      <c r="K56" s="82">
        <f t="shared" si="3"/>
        <v>0</v>
      </c>
      <c r="L56" s="82">
        <v>0</v>
      </c>
      <c r="M56" s="82">
        <v>0</v>
      </c>
      <c r="N56" s="81">
        <v>0</v>
      </c>
      <c r="O56" s="82">
        <f t="shared" si="4"/>
        <v>0</v>
      </c>
      <c r="P56" s="82">
        <v>0</v>
      </c>
      <c r="Q56" s="82">
        <v>0</v>
      </c>
    </row>
    <row r="57" spans="1:17" ht="25.5" x14ac:dyDescent="0.25">
      <c r="A57" s="58">
        <f t="shared" si="5"/>
        <v>18</v>
      </c>
      <c r="B57" s="80" t="s">
        <v>25</v>
      </c>
      <c r="C57" s="80" t="s">
        <v>36</v>
      </c>
      <c r="D57" s="80" t="s">
        <v>37</v>
      </c>
      <c r="E57" s="80" t="s">
        <v>96</v>
      </c>
      <c r="F57" s="80" t="s">
        <v>131</v>
      </c>
      <c r="G57" s="81" t="s">
        <v>48</v>
      </c>
      <c r="H57" s="81">
        <v>55</v>
      </c>
      <c r="I57" s="81">
        <v>18</v>
      </c>
      <c r="J57" s="81">
        <v>24</v>
      </c>
      <c r="K57" s="82">
        <f t="shared" si="3"/>
        <v>21112.23</v>
      </c>
      <c r="L57" s="82">
        <v>21112.23</v>
      </c>
      <c r="M57" s="82">
        <v>0</v>
      </c>
      <c r="N57" s="81">
        <v>16</v>
      </c>
      <c r="O57" s="82">
        <f t="shared" si="4"/>
        <v>21789.3</v>
      </c>
      <c r="P57" s="82">
        <f>15523.34+6265.96</f>
        <v>21789.3</v>
      </c>
      <c r="Q57" s="82">
        <v>0</v>
      </c>
    </row>
    <row r="58" spans="1:17" ht="25.5" x14ac:dyDescent="0.25">
      <c r="A58" s="58">
        <f t="shared" si="5"/>
        <v>19</v>
      </c>
      <c r="B58" s="80" t="s">
        <v>58</v>
      </c>
      <c r="C58" s="80" t="s">
        <v>36</v>
      </c>
      <c r="D58" s="80" t="s">
        <v>37</v>
      </c>
      <c r="E58" s="80" t="s">
        <v>59</v>
      </c>
      <c r="F58" s="80" t="s">
        <v>97</v>
      </c>
      <c r="G58" s="81" t="s">
        <v>48</v>
      </c>
      <c r="H58" s="81">
        <v>28</v>
      </c>
      <c r="I58" s="81">
        <v>26</v>
      </c>
      <c r="J58" s="81">
        <v>37</v>
      </c>
      <c r="K58" s="82">
        <f t="shared" si="3"/>
        <v>26106.859999999997</v>
      </c>
      <c r="L58" s="82">
        <f>22371.42+3735.44</f>
        <v>26106.859999999997</v>
      </c>
      <c r="M58" s="82">
        <v>0</v>
      </c>
      <c r="N58" s="81">
        <v>12</v>
      </c>
      <c r="O58" s="82">
        <f t="shared" si="4"/>
        <v>28761.43</v>
      </c>
      <c r="P58" s="82">
        <f>25027.26+3516.67+217.5</f>
        <v>28761.43</v>
      </c>
      <c r="Q58" s="82">
        <v>0</v>
      </c>
    </row>
    <row r="59" spans="1:17" ht="25.5" x14ac:dyDescent="0.25">
      <c r="A59" s="58">
        <f t="shared" si="5"/>
        <v>20</v>
      </c>
      <c r="B59" s="80" t="s">
        <v>26</v>
      </c>
      <c r="C59" s="80" t="s">
        <v>36</v>
      </c>
      <c r="D59" s="80" t="s">
        <v>37</v>
      </c>
      <c r="E59" s="80" t="s">
        <v>44</v>
      </c>
      <c r="F59" s="80" t="s">
        <v>98</v>
      </c>
      <c r="G59" s="81" t="s">
        <v>48</v>
      </c>
      <c r="H59" s="81">
        <v>150</v>
      </c>
      <c r="I59" s="81">
        <v>132</v>
      </c>
      <c r="J59" s="81">
        <v>146</v>
      </c>
      <c r="K59" s="82">
        <f t="shared" si="3"/>
        <v>100228.08</v>
      </c>
      <c r="L59" s="82">
        <f>63584.23+36643.85</f>
        <v>100228.08</v>
      </c>
      <c r="M59" s="82">
        <v>0</v>
      </c>
      <c r="N59" s="81">
        <v>21</v>
      </c>
      <c r="O59" s="82">
        <f t="shared" si="4"/>
        <v>54280.01</v>
      </c>
      <c r="P59" s="82">
        <f>47768.41+6511.6</f>
        <v>54280.01</v>
      </c>
      <c r="Q59" s="82">
        <v>0</v>
      </c>
    </row>
    <row r="60" spans="1:17" ht="25.5" x14ac:dyDescent="0.25">
      <c r="A60" s="58">
        <f t="shared" si="5"/>
        <v>21</v>
      </c>
      <c r="B60" s="80" t="s">
        <v>77</v>
      </c>
      <c r="C60" s="80" t="s">
        <v>36</v>
      </c>
      <c r="D60" s="80"/>
      <c r="E60" s="80" t="s">
        <v>43</v>
      </c>
      <c r="F60" s="80" t="s">
        <v>157</v>
      </c>
      <c r="G60" s="81" t="s">
        <v>48</v>
      </c>
      <c r="H60" s="81">
        <v>43</v>
      </c>
      <c r="I60" s="81">
        <v>16</v>
      </c>
      <c r="J60" s="81">
        <v>22</v>
      </c>
      <c r="K60" s="82">
        <f t="shared" si="3"/>
        <v>15613.03</v>
      </c>
      <c r="L60" s="82">
        <f>4581.32+12294.79-1263.08</f>
        <v>15613.03</v>
      </c>
      <c r="M60" s="82">
        <v>0</v>
      </c>
      <c r="N60" s="81">
        <v>42</v>
      </c>
      <c r="O60" s="82">
        <f t="shared" si="4"/>
        <v>50295.64</v>
      </c>
      <c r="P60" s="82">
        <v>50295.64</v>
      </c>
      <c r="Q60" s="82">
        <v>0</v>
      </c>
    </row>
    <row r="61" spans="1:17" ht="25.5" x14ac:dyDescent="0.25">
      <c r="A61" s="58">
        <f t="shared" si="5"/>
        <v>22</v>
      </c>
      <c r="B61" s="80" t="s">
        <v>27</v>
      </c>
      <c r="C61" s="80" t="s">
        <v>36</v>
      </c>
      <c r="D61" s="80" t="s">
        <v>37</v>
      </c>
      <c r="E61" s="80" t="s">
        <v>85</v>
      </c>
      <c r="F61" s="80" t="s">
        <v>99</v>
      </c>
      <c r="G61" s="81" t="s">
        <v>48</v>
      </c>
      <c r="H61" s="81">
        <v>54</v>
      </c>
      <c r="I61" s="81">
        <v>8</v>
      </c>
      <c r="J61" s="81">
        <v>8</v>
      </c>
      <c r="K61" s="82">
        <f t="shared" si="3"/>
        <v>8881.369999999999</v>
      </c>
      <c r="L61" s="82">
        <f>5137.12+3744.25</f>
        <v>8881.369999999999</v>
      </c>
      <c r="M61" s="82">
        <v>0</v>
      </c>
      <c r="N61" s="81">
        <v>23</v>
      </c>
      <c r="O61" s="82">
        <f t="shared" si="4"/>
        <v>56364.57</v>
      </c>
      <c r="P61" s="82">
        <f>53286.04+3078.53</f>
        <v>56364.57</v>
      </c>
      <c r="Q61" s="82">
        <v>0</v>
      </c>
    </row>
    <row r="62" spans="1:17" ht="25.5" x14ac:dyDescent="0.25">
      <c r="A62" s="58">
        <f t="shared" si="5"/>
        <v>23</v>
      </c>
      <c r="B62" s="80" t="s">
        <v>28</v>
      </c>
      <c r="C62" s="80" t="s">
        <v>36</v>
      </c>
      <c r="D62" s="80" t="s">
        <v>37</v>
      </c>
      <c r="E62" s="80" t="s">
        <v>45</v>
      </c>
      <c r="F62" s="80" t="s">
        <v>100</v>
      </c>
      <c r="G62" s="81" t="s">
        <v>48</v>
      </c>
      <c r="H62" s="81">
        <v>26</v>
      </c>
      <c r="I62" s="81">
        <v>17</v>
      </c>
      <c r="J62" s="81">
        <v>25</v>
      </c>
      <c r="K62" s="82">
        <f t="shared" si="3"/>
        <v>32268.1</v>
      </c>
      <c r="L62" s="82">
        <f>4831.4+22977.98+4458.72</f>
        <v>32268.1</v>
      </c>
      <c r="M62" s="82">
        <v>0</v>
      </c>
      <c r="N62" s="81">
        <v>11</v>
      </c>
      <c r="O62" s="82">
        <f t="shared" si="4"/>
        <v>21636.280000000002</v>
      </c>
      <c r="P62" s="82">
        <f>18216.72+3419.56</f>
        <v>21636.280000000002</v>
      </c>
      <c r="Q62" s="82">
        <v>0</v>
      </c>
    </row>
    <row r="63" spans="1:17" ht="25.5" x14ac:dyDescent="0.25">
      <c r="A63" s="58">
        <f t="shared" si="5"/>
        <v>24</v>
      </c>
      <c r="B63" s="80" t="s">
        <v>184</v>
      </c>
      <c r="C63" s="80" t="s">
        <v>61</v>
      </c>
      <c r="D63" s="80" t="s">
        <v>185</v>
      </c>
      <c r="E63" s="80" t="s">
        <v>186</v>
      </c>
      <c r="F63" s="80" t="s">
        <v>187</v>
      </c>
      <c r="G63" s="81" t="s">
        <v>48</v>
      </c>
      <c r="H63" s="81">
        <v>9</v>
      </c>
      <c r="I63" s="81">
        <v>8</v>
      </c>
      <c r="J63" s="81">
        <v>8</v>
      </c>
      <c r="K63" s="82">
        <f t="shared" si="3"/>
        <v>0</v>
      </c>
      <c r="L63" s="82">
        <v>0</v>
      </c>
      <c r="M63" s="82">
        <v>0</v>
      </c>
      <c r="N63" s="81">
        <v>0</v>
      </c>
      <c r="O63" s="82">
        <f t="shared" si="4"/>
        <v>0</v>
      </c>
      <c r="P63" s="82">
        <v>0</v>
      </c>
      <c r="Q63" s="82">
        <v>0</v>
      </c>
    </row>
    <row r="64" spans="1:17" ht="25.5" x14ac:dyDescent="0.25">
      <c r="A64" s="58">
        <f t="shared" si="5"/>
        <v>25</v>
      </c>
      <c r="B64" s="80" t="s">
        <v>132</v>
      </c>
      <c r="C64" s="80" t="s">
        <v>61</v>
      </c>
      <c r="D64" s="80" t="s">
        <v>238</v>
      </c>
      <c r="E64" s="80" t="s">
        <v>133</v>
      </c>
      <c r="F64" s="80" t="s">
        <v>239</v>
      </c>
      <c r="G64" s="81" t="s">
        <v>48</v>
      </c>
      <c r="H64" s="81">
        <v>43</v>
      </c>
      <c r="I64" s="81">
        <v>36</v>
      </c>
      <c r="J64" s="81">
        <v>46</v>
      </c>
      <c r="K64" s="82">
        <f t="shared" si="3"/>
        <v>20261.22</v>
      </c>
      <c r="L64" s="83">
        <v>20261.22</v>
      </c>
      <c r="M64" s="82">
        <v>0</v>
      </c>
      <c r="N64" s="81">
        <v>0</v>
      </c>
      <c r="O64" s="82">
        <f t="shared" si="4"/>
        <v>0</v>
      </c>
      <c r="P64" s="82">
        <v>0</v>
      </c>
      <c r="Q64" s="82">
        <v>0</v>
      </c>
    </row>
    <row r="65" spans="1:17" ht="25.5" x14ac:dyDescent="0.25">
      <c r="A65" s="58">
        <f t="shared" si="5"/>
        <v>26</v>
      </c>
      <c r="B65" s="80" t="s">
        <v>132</v>
      </c>
      <c r="C65" s="80" t="s">
        <v>251</v>
      </c>
      <c r="D65" s="80"/>
      <c r="E65" s="80" t="s">
        <v>133</v>
      </c>
      <c r="F65" s="80" t="s">
        <v>134</v>
      </c>
      <c r="G65" s="81" t="s">
        <v>48</v>
      </c>
      <c r="H65" s="81">
        <v>43</v>
      </c>
      <c r="I65" s="81">
        <v>36</v>
      </c>
      <c r="J65" s="81">
        <v>46</v>
      </c>
      <c r="K65" s="82">
        <f t="shared" si="3"/>
        <v>17346.439999999999</v>
      </c>
      <c r="L65" s="83">
        <v>17346.439999999999</v>
      </c>
      <c r="M65" s="82">
        <v>0</v>
      </c>
      <c r="N65" s="81">
        <v>0</v>
      </c>
      <c r="O65" s="82">
        <f t="shared" si="4"/>
        <v>0</v>
      </c>
      <c r="P65" s="82">
        <v>0</v>
      </c>
      <c r="Q65" s="82">
        <v>0</v>
      </c>
    </row>
    <row r="66" spans="1:17" ht="25.5" x14ac:dyDescent="0.25">
      <c r="A66" s="58">
        <f t="shared" si="5"/>
        <v>27</v>
      </c>
      <c r="B66" s="80" t="s">
        <v>29</v>
      </c>
      <c r="C66" s="80" t="s">
        <v>36</v>
      </c>
      <c r="D66" s="80" t="s">
        <v>37</v>
      </c>
      <c r="E66" s="80" t="s">
        <v>42</v>
      </c>
      <c r="F66" s="80" t="s">
        <v>101</v>
      </c>
      <c r="G66" s="81" t="s">
        <v>48</v>
      </c>
      <c r="H66" s="81">
        <v>93</v>
      </c>
      <c r="I66" s="81">
        <v>57</v>
      </c>
      <c r="J66" s="81">
        <v>77</v>
      </c>
      <c r="K66" s="82">
        <f t="shared" si="3"/>
        <v>63528.3</v>
      </c>
      <c r="L66" s="82">
        <f>31798.79+31729.51</f>
        <v>63528.3</v>
      </c>
      <c r="M66" s="82">
        <v>0</v>
      </c>
      <c r="N66" s="81">
        <v>50</v>
      </c>
      <c r="O66" s="82">
        <f t="shared" si="4"/>
        <v>86731.57</v>
      </c>
      <c r="P66" s="82">
        <f>62093.21+24638.36</f>
        <v>86731.57</v>
      </c>
      <c r="Q66" s="82">
        <v>0</v>
      </c>
    </row>
    <row r="67" spans="1:17" ht="25.5" x14ac:dyDescent="0.25">
      <c r="A67" s="58">
        <f t="shared" si="5"/>
        <v>28</v>
      </c>
      <c r="B67" s="80" t="s">
        <v>30</v>
      </c>
      <c r="C67" s="80" t="s">
        <v>36</v>
      </c>
      <c r="D67" s="80" t="s">
        <v>37</v>
      </c>
      <c r="E67" s="80" t="s">
        <v>44</v>
      </c>
      <c r="F67" s="80" t="s">
        <v>60</v>
      </c>
      <c r="G67" s="81" t="s">
        <v>48</v>
      </c>
      <c r="H67" s="81">
        <v>13</v>
      </c>
      <c r="I67" s="81">
        <v>0</v>
      </c>
      <c r="J67" s="81">
        <v>0</v>
      </c>
      <c r="K67" s="82">
        <f t="shared" si="3"/>
        <v>0</v>
      </c>
      <c r="L67" s="82">
        <v>0</v>
      </c>
      <c r="M67" s="82">
        <v>0</v>
      </c>
      <c r="N67" s="81">
        <v>0</v>
      </c>
      <c r="O67" s="82">
        <f t="shared" si="4"/>
        <v>0</v>
      </c>
      <c r="P67" s="82">
        <v>0</v>
      </c>
      <c r="Q67" s="82">
        <v>0</v>
      </c>
    </row>
    <row r="68" spans="1:17" ht="25.5" x14ac:dyDescent="0.25">
      <c r="A68" s="58">
        <f t="shared" si="5"/>
        <v>29</v>
      </c>
      <c r="B68" s="80" t="s">
        <v>135</v>
      </c>
      <c r="C68" s="80" t="s">
        <v>36</v>
      </c>
      <c r="D68" s="80" t="s">
        <v>37</v>
      </c>
      <c r="E68" s="80" t="s">
        <v>85</v>
      </c>
      <c r="F68" s="80" t="s">
        <v>136</v>
      </c>
      <c r="G68" s="81" t="s">
        <v>48</v>
      </c>
      <c r="H68" s="81">
        <v>0</v>
      </c>
      <c r="I68" s="81">
        <v>0</v>
      </c>
      <c r="J68" s="81">
        <v>0</v>
      </c>
      <c r="K68" s="82">
        <f t="shared" si="3"/>
        <v>0</v>
      </c>
      <c r="L68" s="82">
        <v>0</v>
      </c>
      <c r="M68" s="82">
        <v>0</v>
      </c>
      <c r="N68" s="81">
        <v>1</v>
      </c>
      <c r="O68" s="82">
        <f t="shared" si="4"/>
        <v>0</v>
      </c>
      <c r="P68" s="82">
        <v>0</v>
      </c>
      <c r="Q68" s="82">
        <v>0</v>
      </c>
    </row>
    <row r="69" spans="1:17" ht="25.5" x14ac:dyDescent="0.25">
      <c r="A69" s="58">
        <f t="shared" si="5"/>
        <v>30</v>
      </c>
      <c r="B69" s="80" t="s">
        <v>31</v>
      </c>
      <c r="C69" s="80" t="s">
        <v>36</v>
      </c>
      <c r="D69" s="80" t="s">
        <v>37</v>
      </c>
      <c r="E69" s="80" t="s">
        <v>46</v>
      </c>
      <c r="F69" s="80" t="s">
        <v>137</v>
      </c>
      <c r="G69" s="81" t="s">
        <v>48</v>
      </c>
      <c r="H69" s="81">
        <v>78</v>
      </c>
      <c r="I69" s="81">
        <v>21</v>
      </c>
      <c r="J69" s="81">
        <v>30</v>
      </c>
      <c r="K69" s="82">
        <f t="shared" si="3"/>
        <v>48876.28</v>
      </c>
      <c r="L69" s="82">
        <f>46751.31+2124.97</f>
        <v>48876.28</v>
      </c>
      <c r="M69" s="82">
        <v>0</v>
      </c>
      <c r="N69" s="81">
        <v>49</v>
      </c>
      <c r="O69" s="82">
        <f t="shared" si="4"/>
        <v>114601.53</v>
      </c>
      <c r="P69" s="82">
        <f>77709.46+36892.07</f>
        <v>114601.53</v>
      </c>
      <c r="Q69" s="82">
        <v>0</v>
      </c>
    </row>
    <row r="70" spans="1:17" ht="25.5" x14ac:dyDescent="0.25">
      <c r="A70" s="58">
        <f t="shared" si="5"/>
        <v>31</v>
      </c>
      <c r="B70" s="80" t="s">
        <v>32</v>
      </c>
      <c r="C70" s="80" t="s">
        <v>252</v>
      </c>
      <c r="D70" s="80"/>
      <c r="E70" s="80" t="s">
        <v>41</v>
      </c>
      <c r="F70" s="80" t="s">
        <v>102</v>
      </c>
      <c r="G70" s="81" t="s">
        <v>48</v>
      </c>
      <c r="H70" s="81">
        <v>64</v>
      </c>
      <c r="I70" s="81">
        <v>50</v>
      </c>
      <c r="J70" s="81">
        <v>70</v>
      </c>
      <c r="K70" s="82">
        <f t="shared" si="3"/>
        <v>35906.61</v>
      </c>
      <c r="L70" s="82">
        <f>29047.49+6859.12</f>
        <v>35906.61</v>
      </c>
      <c r="M70" s="82">
        <v>0</v>
      </c>
      <c r="N70" s="81">
        <v>43</v>
      </c>
      <c r="O70" s="82">
        <f t="shared" si="4"/>
        <v>133702.13</v>
      </c>
      <c r="P70" s="82">
        <f>88623.05+45079.08</f>
        <v>133702.13</v>
      </c>
      <c r="Q70" s="82">
        <v>0</v>
      </c>
    </row>
    <row r="71" spans="1:17" ht="25.5" x14ac:dyDescent="0.25">
      <c r="A71" s="58">
        <f t="shared" si="5"/>
        <v>32</v>
      </c>
      <c r="B71" s="80" t="s">
        <v>138</v>
      </c>
      <c r="C71" s="80" t="s">
        <v>61</v>
      </c>
      <c r="D71" s="80" t="s">
        <v>191</v>
      </c>
      <c r="E71" s="80" t="s">
        <v>133</v>
      </c>
      <c r="F71" s="80" t="s">
        <v>139</v>
      </c>
      <c r="G71" s="81" t="s">
        <v>48</v>
      </c>
      <c r="H71" s="81">
        <v>87</v>
      </c>
      <c r="I71" s="81">
        <v>69</v>
      </c>
      <c r="J71" s="81">
        <v>78</v>
      </c>
      <c r="K71" s="82">
        <f t="shared" si="3"/>
        <v>36032.879999999997</v>
      </c>
      <c r="L71" s="82">
        <f>9244.33+26788.55</f>
        <v>36032.879999999997</v>
      </c>
      <c r="M71" s="82">
        <v>0</v>
      </c>
      <c r="N71" s="81">
        <v>0</v>
      </c>
      <c r="O71" s="82">
        <f t="shared" si="4"/>
        <v>0</v>
      </c>
      <c r="P71" s="82">
        <v>0</v>
      </c>
      <c r="Q71" s="82">
        <v>0</v>
      </c>
    </row>
    <row r="72" spans="1:17" ht="25.5" x14ac:dyDescent="0.25">
      <c r="A72" s="58">
        <f t="shared" si="5"/>
        <v>33</v>
      </c>
      <c r="B72" s="80" t="s">
        <v>188</v>
      </c>
      <c r="C72" s="80" t="s">
        <v>252</v>
      </c>
      <c r="D72" s="80"/>
      <c r="E72" s="80" t="s">
        <v>133</v>
      </c>
      <c r="F72" s="80" t="s">
        <v>189</v>
      </c>
      <c r="G72" s="81" t="s">
        <v>48</v>
      </c>
      <c r="H72" s="81">
        <v>5</v>
      </c>
      <c r="I72" s="81">
        <v>2</v>
      </c>
      <c r="J72" s="81">
        <v>3</v>
      </c>
      <c r="K72" s="82">
        <f t="shared" si="3"/>
        <v>0</v>
      </c>
      <c r="L72" s="82">
        <v>0</v>
      </c>
      <c r="M72" s="82">
        <v>0</v>
      </c>
      <c r="N72" s="81">
        <v>0</v>
      </c>
      <c r="O72" s="82">
        <f t="shared" si="4"/>
        <v>0</v>
      </c>
      <c r="P72" s="82">
        <v>0</v>
      </c>
      <c r="Q72" s="82">
        <v>0</v>
      </c>
    </row>
    <row r="73" spans="1:17" ht="25.5" x14ac:dyDescent="0.25">
      <c r="A73" s="58">
        <f t="shared" si="5"/>
        <v>34</v>
      </c>
      <c r="B73" s="80" t="s">
        <v>140</v>
      </c>
      <c r="C73" s="80" t="s">
        <v>252</v>
      </c>
      <c r="D73" s="80"/>
      <c r="E73" s="80" t="s">
        <v>141</v>
      </c>
      <c r="F73" s="80" t="s">
        <v>142</v>
      </c>
      <c r="G73" s="81" t="s">
        <v>48</v>
      </c>
      <c r="H73" s="81">
        <v>32</v>
      </c>
      <c r="I73" s="81">
        <v>22</v>
      </c>
      <c r="J73" s="81">
        <v>24</v>
      </c>
      <c r="K73" s="82">
        <f t="shared" si="3"/>
        <v>13961.2</v>
      </c>
      <c r="L73" s="82">
        <f>6597.81+7363.39</f>
        <v>13961.2</v>
      </c>
      <c r="M73" s="82">
        <v>0</v>
      </c>
      <c r="N73" s="81">
        <v>0</v>
      </c>
      <c r="O73" s="82">
        <f t="shared" si="4"/>
        <v>0</v>
      </c>
      <c r="P73" s="82">
        <v>0</v>
      </c>
      <c r="Q73" s="82">
        <v>0</v>
      </c>
    </row>
    <row r="74" spans="1:17" ht="25.5" x14ac:dyDescent="0.25">
      <c r="A74" s="58">
        <f t="shared" si="5"/>
        <v>35</v>
      </c>
      <c r="B74" s="80" t="s">
        <v>33</v>
      </c>
      <c r="C74" s="80" t="s">
        <v>36</v>
      </c>
      <c r="D74" s="80" t="s">
        <v>37</v>
      </c>
      <c r="E74" s="80" t="s">
        <v>47</v>
      </c>
      <c r="F74" s="80" t="s">
        <v>143</v>
      </c>
      <c r="G74" s="81" t="s">
        <v>48</v>
      </c>
      <c r="H74" s="81">
        <v>25</v>
      </c>
      <c r="I74" s="81">
        <v>18</v>
      </c>
      <c r="J74" s="81">
        <v>22</v>
      </c>
      <c r="K74" s="82">
        <f t="shared" si="3"/>
        <v>24252.48</v>
      </c>
      <c r="L74" s="82">
        <f>21348.7+2903.78</f>
        <v>24252.48</v>
      </c>
      <c r="M74" s="82">
        <v>0</v>
      </c>
      <c r="N74" s="81">
        <v>17</v>
      </c>
      <c r="O74" s="82">
        <f t="shared" si="4"/>
        <v>46150.61</v>
      </c>
      <c r="P74" s="82">
        <f>36624.23+9526.38</f>
        <v>46150.61</v>
      </c>
      <c r="Q74" s="82">
        <v>0</v>
      </c>
    </row>
    <row r="75" spans="1:17" ht="25.5" x14ac:dyDescent="0.25">
      <c r="A75" s="58">
        <f t="shared" si="5"/>
        <v>36</v>
      </c>
      <c r="B75" s="80" t="s">
        <v>81</v>
      </c>
      <c r="C75" s="80" t="s">
        <v>61</v>
      </c>
      <c r="D75" s="80" t="s">
        <v>230</v>
      </c>
      <c r="E75" s="80" t="s">
        <v>133</v>
      </c>
      <c r="F75" s="80" t="s">
        <v>103</v>
      </c>
      <c r="G75" s="81" t="s">
        <v>48</v>
      </c>
      <c r="H75" s="81">
        <v>54</v>
      </c>
      <c r="I75" s="81">
        <v>26</v>
      </c>
      <c r="J75" s="81">
        <v>33</v>
      </c>
      <c r="K75" s="82">
        <f t="shared" si="3"/>
        <v>27157.17</v>
      </c>
      <c r="L75" s="82">
        <f>18440.21+8716.96</f>
        <v>27157.17</v>
      </c>
      <c r="M75" s="82">
        <v>0</v>
      </c>
      <c r="N75" s="81">
        <v>5</v>
      </c>
      <c r="O75" s="82">
        <f t="shared" si="4"/>
        <v>7355.48</v>
      </c>
      <c r="P75" s="82">
        <f>4075.07+3280.41</f>
        <v>7355.48</v>
      </c>
      <c r="Q75" s="82">
        <v>0</v>
      </c>
    </row>
    <row r="76" spans="1:17" ht="25.5" x14ac:dyDescent="0.25">
      <c r="A76" s="58">
        <f t="shared" si="5"/>
        <v>37</v>
      </c>
      <c r="B76" s="80" t="s">
        <v>34</v>
      </c>
      <c r="C76" s="80" t="s">
        <v>61</v>
      </c>
      <c r="D76" s="80" t="s">
        <v>158</v>
      </c>
      <c r="E76" s="80" t="s">
        <v>85</v>
      </c>
      <c r="F76" s="80" t="s">
        <v>144</v>
      </c>
      <c r="G76" s="81" t="s">
        <v>48</v>
      </c>
      <c r="H76" s="81">
        <v>261</v>
      </c>
      <c r="I76" s="81">
        <v>168</v>
      </c>
      <c r="J76" s="81">
        <v>209</v>
      </c>
      <c r="K76" s="82">
        <f t="shared" si="3"/>
        <v>218434.88</v>
      </c>
      <c r="L76" s="82">
        <f>113780.35+104654.53</f>
        <v>218434.88</v>
      </c>
      <c r="M76" s="82">
        <v>0</v>
      </c>
      <c r="N76" s="81">
        <v>0</v>
      </c>
      <c r="O76" s="82">
        <f t="shared" si="4"/>
        <v>0</v>
      </c>
      <c r="P76" s="82">
        <v>0</v>
      </c>
      <c r="Q76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topLeftCell="A13" workbookViewId="0">
      <selection activeCell="B1" sqref="B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321" t="s">
        <v>15</v>
      </c>
      <c r="P1" s="321"/>
      <c r="Q1" s="321"/>
    </row>
    <row r="2" spans="1:17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58">
        <v>1</v>
      </c>
      <c r="B10" s="85" t="s">
        <v>28</v>
      </c>
      <c r="C10" s="85" t="s">
        <v>36</v>
      </c>
      <c r="D10" s="85"/>
      <c r="E10" s="85" t="s">
        <v>115</v>
      </c>
      <c r="F10" s="19" t="s">
        <v>210</v>
      </c>
      <c r="G10" s="19" t="s">
        <v>117</v>
      </c>
      <c r="H10" s="92">
        <v>5</v>
      </c>
      <c r="I10" s="36">
        <v>3</v>
      </c>
      <c r="J10" s="36">
        <v>3</v>
      </c>
      <c r="K10" s="36" t="s">
        <v>232</v>
      </c>
      <c r="L10" s="36" t="s">
        <v>232</v>
      </c>
      <c r="M10" s="36" t="s">
        <v>233</v>
      </c>
      <c r="N10" s="36">
        <v>0</v>
      </c>
      <c r="O10" s="36" t="s">
        <v>233</v>
      </c>
      <c r="P10" s="36" t="s">
        <v>233</v>
      </c>
      <c r="Q10" s="36" t="s">
        <v>233</v>
      </c>
    </row>
    <row r="11" spans="1:17" x14ac:dyDescent="0.25">
      <c r="A11" s="58">
        <f>A10+1</f>
        <v>2</v>
      </c>
      <c r="B11" s="85" t="s">
        <v>29</v>
      </c>
      <c r="C11" s="85" t="s">
        <v>36</v>
      </c>
      <c r="D11" s="85"/>
      <c r="E11" s="85" t="s">
        <v>78</v>
      </c>
      <c r="F11" s="19" t="s">
        <v>213</v>
      </c>
      <c r="G11" s="19" t="s">
        <v>117</v>
      </c>
      <c r="H11" s="36">
        <v>23</v>
      </c>
      <c r="I11" s="36">
        <v>8</v>
      </c>
      <c r="J11" s="36">
        <v>8</v>
      </c>
      <c r="K11" s="36" t="s">
        <v>234</v>
      </c>
      <c r="L11" s="36" t="s">
        <v>234</v>
      </c>
      <c r="M11" s="36" t="s">
        <v>233</v>
      </c>
      <c r="N11" s="36">
        <v>0</v>
      </c>
      <c r="O11" s="36" t="s">
        <v>233</v>
      </c>
      <c r="P11" s="36" t="s">
        <v>233</v>
      </c>
      <c r="Q11" s="36" t="s">
        <v>233</v>
      </c>
    </row>
    <row r="12" spans="1:17" x14ac:dyDescent="0.25">
      <c r="A12" s="58">
        <f t="shared" ref="A12:A14" si="1">A11+1</f>
        <v>3</v>
      </c>
      <c r="B12" s="85" t="s">
        <v>215</v>
      </c>
      <c r="C12" s="85" t="s">
        <v>36</v>
      </c>
      <c r="D12" s="85"/>
      <c r="E12" s="85" t="s">
        <v>120</v>
      </c>
      <c r="F12" s="19" t="s">
        <v>216</v>
      </c>
      <c r="G12" s="19" t="s">
        <v>117</v>
      </c>
      <c r="H12" s="36">
        <v>0</v>
      </c>
      <c r="I12" s="36">
        <v>0</v>
      </c>
      <c r="J12" s="36">
        <v>0</v>
      </c>
      <c r="K12" s="36" t="s">
        <v>233</v>
      </c>
      <c r="L12" s="36" t="s">
        <v>233</v>
      </c>
      <c r="M12" s="36" t="s">
        <v>233</v>
      </c>
      <c r="N12" s="36">
        <v>0</v>
      </c>
      <c r="O12" s="36" t="s">
        <v>233</v>
      </c>
      <c r="P12" s="36" t="s">
        <v>233</v>
      </c>
      <c r="Q12" s="36" t="s">
        <v>233</v>
      </c>
    </row>
    <row r="13" spans="1:17" ht="25.5" x14ac:dyDescent="0.25">
      <c r="A13" s="58">
        <f t="shared" si="1"/>
        <v>4</v>
      </c>
      <c r="B13" s="85" t="s">
        <v>89</v>
      </c>
      <c r="C13" s="85" t="s">
        <v>36</v>
      </c>
      <c r="D13" s="85"/>
      <c r="E13" s="85" t="s">
        <v>122</v>
      </c>
      <c r="F13" s="19" t="s">
        <v>217</v>
      </c>
      <c r="G13" s="19" t="s">
        <v>117</v>
      </c>
      <c r="H13" s="36">
        <v>4</v>
      </c>
      <c r="I13" s="36">
        <v>0</v>
      </c>
      <c r="J13" s="36">
        <v>0</v>
      </c>
      <c r="K13" s="36" t="s">
        <v>233</v>
      </c>
      <c r="L13" s="36" t="s">
        <v>233</v>
      </c>
      <c r="M13" s="36" t="s">
        <v>233</v>
      </c>
      <c r="N13" s="36">
        <v>0</v>
      </c>
      <c r="O13" s="36" t="s">
        <v>233</v>
      </c>
      <c r="P13" s="36" t="s">
        <v>233</v>
      </c>
      <c r="Q13" s="36" t="s">
        <v>233</v>
      </c>
    </row>
    <row r="14" spans="1:17" ht="25.5" x14ac:dyDescent="0.25">
      <c r="A14" s="58">
        <f t="shared" si="1"/>
        <v>5</v>
      </c>
      <c r="B14" s="88" t="s">
        <v>21</v>
      </c>
      <c r="C14" s="89" t="s">
        <v>36</v>
      </c>
      <c r="D14" s="90"/>
      <c r="E14" s="91" t="s">
        <v>122</v>
      </c>
      <c r="F14" s="88" t="s">
        <v>237</v>
      </c>
      <c r="G14" s="37" t="s">
        <v>117</v>
      </c>
      <c r="H14" s="93">
        <v>1</v>
      </c>
      <c r="I14" s="93">
        <v>0</v>
      </c>
      <c r="J14" s="93">
        <v>0</v>
      </c>
      <c r="K14" s="93" t="s">
        <v>212</v>
      </c>
      <c r="L14" s="93" t="s">
        <v>212</v>
      </c>
      <c r="M14" s="93" t="s">
        <v>212</v>
      </c>
      <c r="N14" s="93">
        <v>0</v>
      </c>
      <c r="O14" s="93" t="s">
        <v>212</v>
      </c>
      <c r="P14" s="93" t="s">
        <v>212</v>
      </c>
      <c r="Q14" s="93" t="s">
        <v>212</v>
      </c>
    </row>
    <row r="15" spans="1:17" x14ac:dyDescent="0.25">
      <c r="A15" s="14">
        <v>1</v>
      </c>
      <c r="B15" s="87" t="s">
        <v>22</v>
      </c>
      <c r="C15" s="87" t="s">
        <v>61</v>
      </c>
      <c r="D15" s="87" t="s">
        <v>79</v>
      </c>
      <c r="E15" s="87" t="s">
        <v>62</v>
      </c>
      <c r="F15" s="87" t="s">
        <v>194</v>
      </c>
      <c r="G15" s="87" t="s">
        <v>63</v>
      </c>
      <c r="H15" s="16">
        <v>85</v>
      </c>
      <c r="I15" s="16">
        <v>16</v>
      </c>
      <c r="J15" s="16">
        <v>16</v>
      </c>
      <c r="K15" s="16">
        <v>19205.89</v>
      </c>
      <c r="L15" s="16">
        <v>19205.89</v>
      </c>
      <c r="M15" s="24">
        <v>0</v>
      </c>
      <c r="N15" s="16">
        <v>34</v>
      </c>
      <c r="O15" s="38">
        <v>33742.300000000003</v>
      </c>
      <c r="P15" s="16">
        <v>33742.300000000003</v>
      </c>
      <c r="Q15" s="24">
        <v>0</v>
      </c>
    </row>
    <row r="16" spans="1:17" x14ac:dyDescent="0.25">
      <c r="A16" s="14">
        <f t="shared" ref="A16:A23" si="2">A15+1</f>
        <v>2</v>
      </c>
      <c r="B16" s="87" t="s">
        <v>27</v>
      </c>
      <c r="C16" s="87" t="s">
        <v>36</v>
      </c>
      <c r="D16" s="87"/>
      <c r="E16" s="87" t="s">
        <v>62</v>
      </c>
      <c r="F16" s="87" t="s">
        <v>195</v>
      </c>
      <c r="G16" s="87" t="s">
        <v>63</v>
      </c>
      <c r="H16" s="16">
        <v>74</v>
      </c>
      <c r="I16" s="16">
        <v>11</v>
      </c>
      <c r="J16" s="16">
        <v>11</v>
      </c>
      <c r="K16" s="16">
        <v>18324.8</v>
      </c>
      <c r="L16" s="16">
        <v>18324.8</v>
      </c>
      <c r="M16" s="24">
        <v>0</v>
      </c>
      <c r="N16" s="16">
        <v>34</v>
      </c>
      <c r="O16" s="38">
        <v>39723.42</v>
      </c>
      <c r="P16" s="16">
        <v>39723.42</v>
      </c>
      <c r="Q16" s="24">
        <v>0</v>
      </c>
    </row>
    <row r="17" spans="1:17" x14ac:dyDescent="0.25">
      <c r="A17" s="14">
        <v>3</v>
      </c>
      <c r="B17" s="87" t="s">
        <v>23</v>
      </c>
      <c r="C17" s="87" t="s">
        <v>36</v>
      </c>
      <c r="D17" s="87"/>
      <c r="E17" s="87" t="s">
        <v>62</v>
      </c>
      <c r="F17" s="87"/>
      <c r="G17" s="87" t="s">
        <v>63</v>
      </c>
      <c r="H17" s="16">
        <v>0</v>
      </c>
      <c r="I17" s="16">
        <v>0</v>
      </c>
      <c r="J17" s="16">
        <v>0</v>
      </c>
      <c r="K17" s="24">
        <v>0</v>
      </c>
      <c r="L17" s="24">
        <v>0</v>
      </c>
      <c r="M17" s="24">
        <v>0</v>
      </c>
      <c r="N17" s="16">
        <v>0</v>
      </c>
      <c r="O17" s="24">
        <v>0</v>
      </c>
      <c r="P17" s="24">
        <v>0</v>
      </c>
      <c r="Q17" s="24">
        <v>0</v>
      </c>
    </row>
    <row r="18" spans="1:17" x14ac:dyDescent="0.25">
      <c r="A18" s="14">
        <v>4</v>
      </c>
      <c r="B18" s="87" t="s">
        <v>31</v>
      </c>
      <c r="C18" s="87" t="s">
        <v>36</v>
      </c>
      <c r="D18" s="87"/>
      <c r="E18" s="87" t="s">
        <v>64</v>
      </c>
      <c r="F18" s="40" t="s">
        <v>196</v>
      </c>
      <c r="G18" s="87" t="s">
        <v>63</v>
      </c>
      <c r="H18" s="16">
        <v>26</v>
      </c>
      <c r="I18" s="16">
        <v>0</v>
      </c>
      <c r="J18" s="16">
        <v>0</v>
      </c>
      <c r="K18" s="24">
        <v>0</v>
      </c>
      <c r="L18" s="24">
        <v>0</v>
      </c>
      <c r="M18" s="24">
        <v>0</v>
      </c>
      <c r="N18" s="16">
        <v>7</v>
      </c>
      <c r="O18" s="38">
        <v>10395.799999999999</v>
      </c>
      <c r="P18" s="16">
        <v>10395.799999999999</v>
      </c>
      <c r="Q18" s="24">
        <v>0</v>
      </c>
    </row>
    <row r="19" spans="1:17" x14ac:dyDescent="0.25">
      <c r="A19" s="14">
        <f t="shared" si="2"/>
        <v>5</v>
      </c>
      <c r="B19" s="87" t="s">
        <v>77</v>
      </c>
      <c r="C19" s="87" t="s">
        <v>36</v>
      </c>
      <c r="D19" s="87"/>
      <c r="E19" s="87" t="s">
        <v>66</v>
      </c>
      <c r="F19" s="87"/>
      <c r="G19" s="87" t="s">
        <v>63</v>
      </c>
      <c r="H19" s="16">
        <v>0</v>
      </c>
      <c r="I19" s="16">
        <v>0</v>
      </c>
      <c r="J19" s="16">
        <v>0</v>
      </c>
      <c r="K19" s="24">
        <v>0</v>
      </c>
      <c r="L19" s="24">
        <v>0</v>
      </c>
      <c r="M19" s="24">
        <v>0</v>
      </c>
      <c r="N19" s="16">
        <v>0</v>
      </c>
      <c r="O19" s="24">
        <v>0</v>
      </c>
      <c r="P19" s="24">
        <v>0</v>
      </c>
      <c r="Q19" s="24">
        <v>0</v>
      </c>
    </row>
    <row r="20" spans="1:17" x14ac:dyDescent="0.25">
      <c r="A20" s="14">
        <f t="shared" si="2"/>
        <v>6</v>
      </c>
      <c r="B20" s="87" t="s">
        <v>24</v>
      </c>
      <c r="C20" s="87" t="s">
        <v>36</v>
      </c>
      <c r="D20" s="87"/>
      <c r="E20" s="87" t="s">
        <v>66</v>
      </c>
      <c r="F20" s="87" t="s">
        <v>197</v>
      </c>
      <c r="G20" s="87" t="s">
        <v>63</v>
      </c>
      <c r="H20" s="16">
        <v>10</v>
      </c>
      <c r="I20" s="16">
        <v>0</v>
      </c>
      <c r="J20" s="16">
        <v>0</v>
      </c>
      <c r="K20" s="24">
        <v>0</v>
      </c>
      <c r="L20" s="24">
        <v>0</v>
      </c>
      <c r="M20" s="24">
        <v>0</v>
      </c>
      <c r="N20" s="16">
        <v>4</v>
      </c>
      <c r="O20" s="38">
        <v>3700.2</v>
      </c>
      <c r="P20" s="16">
        <v>3700.2</v>
      </c>
      <c r="Q20" s="24">
        <v>0</v>
      </c>
    </row>
    <row r="21" spans="1:17" x14ac:dyDescent="0.25">
      <c r="A21" s="14">
        <f t="shared" si="2"/>
        <v>7</v>
      </c>
      <c r="B21" s="87" t="s">
        <v>235</v>
      </c>
      <c r="C21" s="87" t="s">
        <v>36</v>
      </c>
      <c r="D21" s="87"/>
      <c r="E21" s="87" t="s">
        <v>125</v>
      </c>
      <c r="F21" s="87"/>
      <c r="G21" s="87" t="s">
        <v>63</v>
      </c>
      <c r="H21" s="16">
        <v>3</v>
      </c>
      <c r="I21" s="16">
        <v>0</v>
      </c>
      <c r="J21" s="16">
        <v>0</v>
      </c>
      <c r="K21" s="24">
        <v>0</v>
      </c>
      <c r="L21" s="24">
        <v>0</v>
      </c>
      <c r="M21" s="24">
        <v>0</v>
      </c>
      <c r="N21" s="16">
        <v>0</v>
      </c>
      <c r="O21" s="24">
        <v>0</v>
      </c>
      <c r="P21" s="24">
        <v>0</v>
      </c>
      <c r="Q21" s="24">
        <v>0</v>
      </c>
    </row>
    <row r="22" spans="1:17" x14ac:dyDescent="0.25">
      <c r="A22" s="14">
        <f t="shared" si="2"/>
        <v>8</v>
      </c>
      <c r="B22" s="87" t="s">
        <v>32</v>
      </c>
      <c r="C22" s="87" t="s">
        <v>36</v>
      </c>
      <c r="D22" s="87"/>
      <c r="E22" s="87" t="s">
        <v>82</v>
      </c>
      <c r="F22" s="87" t="s">
        <v>198</v>
      </c>
      <c r="G22" s="87" t="s">
        <v>63</v>
      </c>
      <c r="H22" s="16">
        <v>56</v>
      </c>
      <c r="I22" s="16">
        <v>5</v>
      </c>
      <c r="J22" s="16">
        <v>5</v>
      </c>
      <c r="K22" s="16">
        <v>4757.3999999999996</v>
      </c>
      <c r="L22" s="16">
        <v>4757.3999999999996</v>
      </c>
      <c r="M22" s="24">
        <v>0</v>
      </c>
      <c r="N22" s="16">
        <v>15</v>
      </c>
      <c r="O22" s="38">
        <v>15681.8</v>
      </c>
      <c r="P22" s="16">
        <v>15681.8</v>
      </c>
      <c r="Q22" s="24">
        <v>0</v>
      </c>
    </row>
    <row r="23" spans="1:17" x14ac:dyDescent="0.25">
      <c r="A23" s="14">
        <f t="shared" si="2"/>
        <v>9</v>
      </c>
      <c r="B23" s="87" t="s">
        <v>71</v>
      </c>
      <c r="C23" s="87" t="s">
        <v>36</v>
      </c>
      <c r="D23" s="87"/>
      <c r="E23" s="87" t="s">
        <v>83</v>
      </c>
      <c r="F23" s="87" t="s">
        <v>199</v>
      </c>
      <c r="G23" s="87" t="s">
        <v>63</v>
      </c>
      <c r="H23" s="16">
        <v>51</v>
      </c>
      <c r="I23" s="16">
        <v>4</v>
      </c>
      <c r="J23" s="16">
        <v>4</v>
      </c>
      <c r="K23" s="16">
        <v>5462.2</v>
      </c>
      <c r="L23" s="16">
        <v>5462.2</v>
      </c>
      <c r="M23" s="24">
        <v>0</v>
      </c>
      <c r="N23" s="16">
        <v>18</v>
      </c>
      <c r="O23" s="38">
        <v>14630.66</v>
      </c>
      <c r="P23" s="16">
        <v>14630.66</v>
      </c>
      <c r="Q23" s="24">
        <v>0</v>
      </c>
    </row>
    <row r="24" spans="1:17" ht="25.5" x14ac:dyDescent="0.25">
      <c r="A24" s="14">
        <v>10</v>
      </c>
      <c r="B24" s="87" t="s">
        <v>184</v>
      </c>
      <c r="C24" s="87" t="s">
        <v>61</v>
      </c>
      <c r="D24" s="87" t="s">
        <v>127</v>
      </c>
      <c r="E24" s="87" t="s">
        <v>82</v>
      </c>
      <c r="F24" s="87" t="s">
        <v>200</v>
      </c>
      <c r="G24" s="87" t="s">
        <v>63</v>
      </c>
      <c r="H24" s="16">
        <v>50</v>
      </c>
      <c r="I24" s="16">
        <v>1</v>
      </c>
      <c r="J24" s="16">
        <v>1</v>
      </c>
      <c r="K24" s="16">
        <v>528.6</v>
      </c>
      <c r="L24" s="16">
        <v>528.6</v>
      </c>
      <c r="M24" s="24">
        <v>0</v>
      </c>
      <c r="N24" s="16">
        <v>0</v>
      </c>
      <c r="O24" s="24">
        <v>0</v>
      </c>
      <c r="P24" s="24">
        <v>0</v>
      </c>
      <c r="Q24" s="24">
        <v>0</v>
      </c>
    </row>
    <row r="25" spans="1:17" x14ac:dyDescent="0.25">
      <c r="A25" s="14">
        <v>11</v>
      </c>
      <c r="B25" s="87" t="s">
        <v>145</v>
      </c>
      <c r="C25" s="87" t="s">
        <v>61</v>
      </c>
      <c r="D25" s="87" t="s">
        <v>128</v>
      </c>
      <c r="E25" s="87" t="s">
        <v>62</v>
      </c>
      <c r="F25" s="87" t="s">
        <v>201</v>
      </c>
      <c r="G25" s="87" t="s">
        <v>63</v>
      </c>
      <c r="H25" s="16">
        <v>88</v>
      </c>
      <c r="I25" s="16">
        <v>11</v>
      </c>
      <c r="J25" s="16">
        <v>11</v>
      </c>
      <c r="K25" s="16">
        <v>15153.2</v>
      </c>
      <c r="L25" s="16">
        <v>15153.2</v>
      </c>
      <c r="M25" s="24">
        <v>0</v>
      </c>
      <c r="N25" s="16">
        <v>0</v>
      </c>
      <c r="O25" s="24">
        <v>0</v>
      </c>
      <c r="P25" s="24">
        <v>0</v>
      </c>
      <c r="Q25" s="24">
        <v>0</v>
      </c>
    </row>
    <row r="26" spans="1:17" x14ac:dyDescent="0.25">
      <c r="A26" s="14">
        <v>12</v>
      </c>
      <c r="B26" s="87" t="s">
        <v>132</v>
      </c>
      <c r="C26" s="87" t="s">
        <v>36</v>
      </c>
      <c r="D26" s="87"/>
      <c r="E26" s="87" t="s">
        <v>62</v>
      </c>
      <c r="F26" s="87" t="s">
        <v>202</v>
      </c>
      <c r="G26" s="87" t="s">
        <v>63</v>
      </c>
      <c r="H26" s="16">
        <v>40</v>
      </c>
      <c r="I26" s="16">
        <v>9</v>
      </c>
      <c r="J26" s="16">
        <v>9</v>
      </c>
      <c r="K26" s="16">
        <v>7576.6</v>
      </c>
      <c r="L26" s="16">
        <v>7576.6</v>
      </c>
      <c r="M26" s="24">
        <v>0</v>
      </c>
      <c r="N26" s="16">
        <v>0</v>
      </c>
      <c r="O26" s="24">
        <v>0</v>
      </c>
      <c r="P26" s="24">
        <v>0</v>
      </c>
      <c r="Q26" s="24">
        <v>0</v>
      </c>
    </row>
    <row r="27" spans="1:17" x14ac:dyDescent="0.25">
      <c r="A27" s="14">
        <v>13</v>
      </c>
      <c r="B27" s="87" t="s">
        <v>138</v>
      </c>
      <c r="C27" s="87" t="s">
        <v>36</v>
      </c>
      <c r="D27" s="87"/>
      <c r="E27" s="87" t="s">
        <v>62</v>
      </c>
      <c r="F27" s="87" t="s">
        <v>203</v>
      </c>
      <c r="G27" s="87" t="s">
        <v>63</v>
      </c>
      <c r="H27" s="16">
        <v>20</v>
      </c>
      <c r="I27" s="16">
        <v>0</v>
      </c>
      <c r="J27" s="16">
        <v>0</v>
      </c>
      <c r="K27" s="24">
        <v>0</v>
      </c>
      <c r="L27" s="24">
        <v>0</v>
      </c>
      <c r="M27" s="24">
        <v>0</v>
      </c>
      <c r="N27" s="16">
        <v>0</v>
      </c>
      <c r="O27" s="24">
        <v>0</v>
      </c>
      <c r="P27" s="24">
        <v>0</v>
      </c>
      <c r="Q27" s="24">
        <v>0</v>
      </c>
    </row>
    <row r="28" spans="1:17" x14ac:dyDescent="0.25">
      <c r="A28" s="14">
        <v>14</v>
      </c>
      <c r="B28" s="87" t="s">
        <v>140</v>
      </c>
      <c r="C28" s="87" t="s">
        <v>36</v>
      </c>
      <c r="D28" s="87"/>
      <c r="E28" s="87" t="s">
        <v>83</v>
      </c>
      <c r="F28" s="87" t="s">
        <v>204</v>
      </c>
      <c r="G28" s="87" t="s">
        <v>63</v>
      </c>
      <c r="H28" s="16">
        <v>1</v>
      </c>
      <c r="I28" s="16">
        <v>0</v>
      </c>
      <c r="J28" s="16">
        <v>0</v>
      </c>
      <c r="K28" s="24">
        <v>0</v>
      </c>
      <c r="L28" s="24">
        <v>0</v>
      </c>
      <c r="M28" s="24">
        <v>0</v>
      </c>
      <c r="N28" s="16">
        <v>0</v>
      </c>
      <c r="O28" s="24">
        <v>0</v>
      </c>
      <c r="P28" s="24">
        <v>0</v>
      </c>
      <c r="Q28" s="24">
        <v>0</v>
      </c>
    </row>
    <row r="29" spans="1:17" x14ac:dyDescent="0.25">
      <c r="A29" s="14">
        <v>15</v>
      </c>
      <c r="B29" s="87" t="s">
        <v>236</v>
      </c>
      <c r="C29" s="87" t="s">
        <v>35</v>
      </c>
      <c r="D29" s="87" t="s">
        <v>149</v>
      </c>
      <c r="E29" s="87" t="s">
        <v>150</v>
      </c>
      <c r="F29" s="87"/>
      <c r="G29" s="87" t="s">
        <v>63</v>
      </c>
      <c r="H29" s="16">
        <v>1</v>
      </c>
      <c r="I29" s="16">
        <v>0</v>
      </c>
      <c r="J29" s="16">
        <v>0</v>
      </c>
      <c r="K29" s="24">
        <v>0</v>
      </c>
      <c r="L29" s="24">
        <v>0</v>
      </c>
      <c r="M29" s="24">
        <v>0</v>
      </c>
      <c r="N29" s="16">
        <v>0</v>
      </c>
      <c r="O29" s="24">
        <v>0</v>
      </c>
      <c r="P29" s="24">
        <v>0</v>
      </c>
      <c r="Q29" s="24">
        <v>0</v>
      </c>
    </row>
    <row r="30" spans="1:17" x14ac:dyDescent="0.25">
      <c r="A30" s="14">
        <v>16</v>
      </c>
      <c r="B30" s="87" t="s">
        <v>181</v>
      </c>
      <c r="C30" s="87" t="s">
        <v>36</v>
      </c>
      <c r="D30" s="87"/>
      <c r="E30" s="87" t="s">
        <v>62</v>
      </c>
      <c r="F30" s="87" t="s">
        <v>205</v>
      </c>
      <c r="G30" s="87" t="s">
        <v>63</v>
      </c>
      <c r="H30" s="16">
        <v>4</v>
      </c>
      <c r="I30" s="16">
        <v>0</v>
      </c>
      <c r="J30" s="16">
        <v>0</v>
      </c>
      <c r="K30" s="24">
        <v>0</v>
      </c>
      <c r="L30" s="24">
        <v>0</v>
      </c>
      <c r="M30" s="24">
        <v>0</v>
      </c>
      <c r="N30" s="16">
        <v>0</v>
      </c>
      <c r="O30" s="24">
        <v>0</v>
      </c>
      <c r="P30" s="24">
        <v>0</v>
      </c>
      <c r="Q30" s="24">
        <v>0</v>
      </c>
    </row>
    <row r="31" spans="1:17" x14ac:dyDescent="0.25">
      <c r="A31" s="14">
        <v>17</v>
      </c>
      <c r="B31" s="87" t="s">
        <v>81</v>
      </c>
      <c r="C31" s="87" t="s">
        <v>36</v>
      </c>
      <c r="D31" s="87"/>
      <c r="E31" s="87" t="s">
        <v>62</v>
      </c>
      <c r="F31" s="87" t="s">
        <v>206</v>
      </c>
      <c r="G31" s="87" t="s">
        <v>63</v>
      </c>
      <c r="H31" s="16">
        <v>10</v>
      </c>
      <c r="I31" s="16">
        <v>0</v>
      </c>
      <c r="J31" s="16">
        <v>0</v>
      </c>
      <c r="K31" s="24">
        <v>0</v>
      </c>
      <c r="L31" s="24">
        <v>0</v>
      </c>
      <c r="M31" s="24">
        <v>0</v>
      </c>
      <c r="N31" s="16">
        <v>0</v>
      </c>
      <c r="O31" s="24">
        <v>0</v>
      </c>
      <c r="P31" s="24">
        <v>0</v>
      </c>
      <c r="Q31" s="24">
        <v>0</v>
      </c>
    </row>
    <row r="32" spans="1:17" ht="25.5" x14ac:dyDescent="0.25">
      <c r="A32" s="78">
        <v>1</v>
      </c>
      <c r="B32" s="34" t="s">
        <v>58</v>
      </c>
      <c r="C32" s="66" t="s">
        <v>36</v>
      </c>
      <c r="D32" s="66"/>
      <c r="E32" s="66" t="s">
        <v>67</v>
      </c>
      <c r="F32" s="34" t="s">
        <v>107</v>
      </c>
      <c r="G32" s="34" t="s">
        <v>80</v>
      </c>
      <c r="H32" s="67">
        <v>52</v>
      </c>
      <c r="I32" s="67">
        <v>19</v>
      </c>
      <c r="J32" s="67">
        <v>19</v>
      </c>
      <c r="K32" s="68" t="s">
        <v>218</v>
      </c>
      <c r="L32" s="68" t="s">
        <v>218</v>
      </c>
      <c r="M32" s="68">
        <v>0</v>
      </c>
      <c r="N32" s="67">
        <v>32</v>
      </c>
      <c r="O32" s="68" t="s">
        <v>219</v>
      </c>
      <c r="P32" s="68" t="s">
        <v>219</v>
      </c>
      <c r="Q32" s="68">
        <v>0</v>
      </c>
    </row>
    <row r="33" spans="1:17" ht="25.5" x14ac:dyDescent="0.25">
      <c r="A33" s="78">
        <v>2</v>
      </c>
      <c r="B33" s="66" t="s">
        <v>28</v>
      </c>
      <c r="C33" s="66" t="s">
        <v>36</v>
      </c>
      <c r="D33" s="66"/>
      <c r="E33" s="66" t="s">
        <v>69</v>
      </c>
      <c r="F33" s="34" t="s">
        <v>108</v>
      </c>
      <c r="G33" s="34" t="s">
        <v>80</v>
      </c>
      <c r="H33" s="67">
        <v>20</v>
      </c>
      <c r="I33" s="67">
        <v>3</v>
      </c>
      <c r="J33" s="67">
        <v>3</v>
      </c>
      <c r="K33" s="68">
        <v>0</v>
      </c>
      <c r="L33" s="68">
        <v>0</v>
      </c>
      <c r="M33" s="68">
        <f t="shared" ref="M33:M37" si="3">K33-L33</f>
        <v>0</v>
      </c>
      <c r="N33" s="67">
        <v>0</v>
      </c>
      <c r="O33" s="68">
        <v>0</v>
      </c>
      <c r="P33" s="68">
        <v>0</v>
      </c>
      <c r="Q33" s="68">
        <f t="shared" ref="Q33:Q39" si="4">O33-P33</f>
        <v>0</v>
      </c>
    </row>
    <row r="34" spans="1:17" ht="25.5" x14ac:dyDescent="0.25">
      <c r="A34" s="78">
        <v>3</v>
      </c>
      <c r="B34" s="34" t="s">
        <v>18</v>
      </c>
      <c r="C34" s="66" t="s">
        <v>61</v>
      </c>
      <c r="D34" s="66" t="s">
        <v>208</v>
      </c>
      <c r="E34" s="66" t="s">
        <v>69</v>
      </c>
      <c r="F34" s="34" t="s">
        <v>109</v>
      </c>
      <c r="G34" s="34" t="s">
        <v>80</v>
      </c>
      <c r="H34" s="67">
        <v>89</v>
      </c>
      <c r="I34" s="67">
        <v>42</v>
      </c>
      <c r="J34" s="67">
        <v>42</v>
      </c>
      <c r="K34" s="68" t="s">
        <v>220</v>
      </c>
      <c r="L34" s="68" t="s">
        <v>220</v>
      </c>
      <c r="M34" s="68">
        <v>0</v>
      </c>
      <c r="N34" s="67">
        <v>23</v>
      </c>
      <c r="O34" s="68" t="s">
        <v>221</v>
      </c>
      <c r="P34" s="68" t="s">
        <v>221</v>
      </c>
      <c r="Q34" s="68">
        <v>0</v>
      </c>
    </row>
    <row r="35" spans="1:17" ht="25.5" x14ac:dyDescent="0.25">
      <c r="A35" s="78">
        <v>4</v>
      </c>
      <c r="B35" s="66" t="s">
        <v>25</v>
      </c>
      <c r="C35" s="66" t="s">
        <v>36</v>
      </c>
      <c r="D35" s="66"/>
      <c r="E35" s="66" t="s">
        <v>70</v>
      </c>
      <c r="F35" s="34" t="s">
        <v>110</v>
      </c>
      <c r="G35" s="34" t="s">
        <v>80</v>
      </c>
      <c r="H35" s="67">
        <v>31</v>
      </c>
      <c r="I35" s="67">
        <v>9</v>
      </c>
      <c r="J35" s="67">
        <v>9</v>
      </c>
      <c r="K35" s="68" t="s">
        <v>222</v>
      </c>
      <c r="L35" s="68" t="s">
        <v>222</v>
      </c>
      <c r="M35" s="68">
        <v>0</v>
      </c>
      <c r="N35" s="67">
        <v>6</v>
      </c>
      <c r="O35" s="68" t="s">
        <v>223</v>
      </c>
      <c r="P35" s="68" t="s">
        <v>223</v>
      </c>
      <c r="Q35" s="68">
        <v>0</v>
      </c>
    </row>
    <row r="36" spans="1:17" ht="51" x14ac:dyDescent="0.25">
      <c r="A36" s="78">
        <v>5</v>
      </c>
      <c r="B36" s="66" t="s">
        <v>71</v>
      </c>
      <c r="C36" s="66" t="s">
        <v>36</v>
      </c>
      <c r="D36" s="66"/>
      <c r="E36" s="34" t="s">
        <v>111</v>
      </c>
      <c r="F36" s="34" t="s">
        <v>112</v>
      </c>
      <c r="G36" s="34" t="s">
        <v>80</v>
      </c>
      <c r="H36" s="67">
        <v>65</v>
      </c>
      <c r="I36" s="67">
        <v>47</v>
      </c>
      <c r="J36" s="67">
        <v>47</v>
      </c>
      <c r="K36" s="68" t="s">
        <v>224</v>
      </c>
      <c r="L36" s="68" t="s">
        <v>224</v>
      </c>
      <c r="M36" s="68">
        <v>0</v>
      </c>
      <c r="N36" s="67">
        <v>26</v>
      </c>
      <c r="O36" s="68" t="s">
        <v>225</v>
      </c>
      <c r="P36" s="68" t="s">
        <v>225</v>
      </c>
      <c r="Q36" s="68">
        <v>0</v>
      </c>
    </row>
    <row r="37" spans="1:17" ht="25.5" x14ac:dyDescent="0.25">
      <c r="A37" s="78">
        <v>6</v>
      </c>
      <c r="B37" s="66" t="s">
        <v>30</v>
      </c>
      <c r="C37" s="66" t="s">
        <v>36</v>
      </c>
      <c r="D37" s="66"/>
      <c r="E37" s="66" t="s">
        <v>68</v>
      </c>
      <c r="F37" s="34" t="s">
        <v>113</v>
      </c>
      <c r="G37" s="34" t="s">
        <v>80</v>
      </c>
      <c r="H37" s="67">
        <v>37</v>
      </c>
      <c r="I37" s="67">
        <v>0</v>
      </c>
      <c r="J37" s="67">
        <v>0</v>
      </c>
      <c r="K37" s="68">
        <v>0</v>
      </c>
      <c r="L37" s="68">
        <v>0</v>
      </c>
      <c r="M37" s="68">
        <f t="shared" si="3"/>
        <v>0</v>
      </c>
      <c r="N37" s="67">
        <v>0</v>
      </c>
      <c r="O37" s="68">
        <v>0</v>
      </c>
      <c r="P37" s="68">
        <v>0</v>
      </c>
      <c r="Q37" s="68">
        <f t="shared" si="4"/>
        <v>0</v>
      </c>
    </row>
    <row r="38" spans="1:17" ht="25.5" x14ac:dyDescent="0.25">
      <c r="A38" s="78">
        <v>7</v>
      </c>
      <c r="B38" s="66" t="s">
        <v>26</v>
      </c>
      <c r="C38" s="66" t="s">
        <v>36</v>
      </c>
      <c r="D38" s="66"/>
      <c r="E38" s="66" t="s">
        <v>68</v>
      </c>
      <c r="F38" s="34" t="s">
        <v>114</v>
      </c>
      <c r="G38" s="34" t="s">
        <v>80</v>
      </c>
      <c r="H38" s="67">
        <v>54</v>
      </c>
      <c r="I38" s="67">
        <v>25</v>
      </c>
      <c r="J38" s="67">
        <v>25</v>
      </c>
      <c r="K38" s="68" t="s">
        <v>226</v>
      </c>
      <c r="L38" s="68" t="s">
        <v>226</v>
      </c>
      <c r="M38" s="68">
        <v>0</v>
      </c>
      <c r="N38" s="67">
        <v>11</v>
      </c>
      <c r="O38" s="68" t="s">
        <v>227</v>
      </c>
      <c r="P38" s="68" t="s">
        <v>227</v>
      </c>
      <c r="Q38" s="68">
        <v>0</v>
      </c>
    </row>
    <row r="39" spans="1:17" ht="25.5" x14ac:dyDescent="0.25">
      <c r="A39" s="78">
        <v>8</v>
      </c>
      <c r="B39" s="34" t="s">
        <v>145</v>
      </c>
      <c r="C39" s="66" t="s">
        <v>61</v>
      </c>
      <c r="D39" s="66" t="s">
        <v>209</v>
      </c>
      <c r="E39" s="66" t="s">
        <v>62</v>
      </c>
      <c r="F39" s="34" t="s">
        <v>146</v>
      </c>
      <c r="G39" s="34" t="s">
        <v>80</v>
      </c>
      <c r="H39" s="67">
        <v>4</v>
      </c>
      <c r="I39" s="67">
        <v>3</v>
      </c>
      <c r="J39" s="67">
        <v>3</v>
      </c>
      <c r="K39" s="68">
        <v>0</v>
      </c>
      <c r="L39" s="68">
        <v>0</v>
      </c>
      <c r="M39" s="68">
        <v>0</v>
      </c>
      <c r="N39" s="67">
        <v>0</v>
      </c>
      <c r="O39" s="68">
        <v>0</v>
      </c>
      <c r="P39" s="68">
        <v>0</v>
      </c>
      <c r="Q39" s="68">
        <f t="shared" si="4"/>
        <v>0</v>
      </c>
    </row>
    <row r="40" spans="1:17" ht="25.5" x14ac:dyDescent="0.25">
      <c r="A40" s="6">
        <v>1</v>
      </c>
      <c r="B40" s="80" t="s">
        <v>175</v>
      </c>
      <c r="C40" s="80" t="s">
        <v>35</v>
      </c>
      <c r="D40" s="80" t="s">
        <v>176</v>
      </c>
      <c r="E40" s="80" t="s">
        <v>88</v>
      </c>
      <c r="F40" s="80" t="s">
        <v>177</v>
      </c>
      <c r="G40" s="81" t="s">
        <v>48</v>
      </c>
      <c r="H40" s="81">
        <v>0</v>
      </c>
      <c r="I40" s="81">
        <v>0</v>
      </c>
      <c r="J40" s="81">
        <v>0</v>
      </c>
      <c r="K40" s="82">
        <v>0</v>
      </c>
      <c r="L40" s="82">
        <v>0</v>
      </c>
      <c r="M40" s="82">
        <v>0</v>
      </c>
      <c r="N40" s="81">
        <v>12</v>
      </c>
      <c r="O40" s="82">
        <v>18573.900000000001</v>
      </c>
      <c r="P40" s="82">
        <v>18573.900000000001</v>
      </c>
      <c r="Q40" s="82">
        <v>0</v>
      </c>
    </row>
    <row r="41" spans="1:17" ht="25.5" x14ac:dyDescent="0.25">
      <c r="A41" s="58">
        <f>A40+1</f>
        <v>2</v>
      </c>
      <c r="B41" s="80" t="s">
        <v>84</v>
      </c>
      <c r="C41" s="80" t="s">
        <v>35</v>
      </c>
      <c r="D41" s="80" t="s">
        <v>39</v>
      </c>
      <c r="E41" s="80" t="s">
        <v>85</v>
      </c>
      <c r="F41" s="80" t="s">
        <v>86</v>
      </c>
      <c r="G41" s="81" t="s">
        <v>48</v>
      </c>
      <c r="H41" s="81">
        <v>0</v>
      </c>
      <c r="I41" s="81">
        <v>0</v>
      </c>
      <c r="J41" s="81">
        <v>0</v>
      </c>
      <c r="K41" s="82">
        <v>0</v>
      </c>
      <c r="L41" s="82">
        <v>0</v>
      </c>
      <c r="M41" s="82">
        <v>0</v>
      </c>
      <c r="N41" s="81">
        <v>105</v>
      </c>
      <c r="O41" s="82">
        <v>134686.23000000001</v>
      </c>
      <c r="P41" s="82">
        <v>134686.23000000001</v>
      </c>
      <c r="Q41" s="82">
        <v>0</v>
      </c>
    </row>
    <row r="42" spans="1:17" ht="25.5" x14ac:dyDescent="0.25">
      <c r="A42" s="58">
        <f t="shared" ref="A42:A75" si="5">A41+1</f>
        <v>3</v>
      </c>
      <c r="B42" s="80" t="s">
        <v>18</v>
      </c>
      <c r="C42" s="80" t="s">
        <v>61</v>
      </c>
      <c r="D42" s="80" t="s">
        <v>151</v>
      </c>
      <c r="E42" s="80" t="s">
        <v>88</v>
      </c>
      <c r="F42" s="80" t="s">
        <v>152</v>
      </c>
      <c r="G42" s="81" t="s">
        <v>48</v>
      </c>
      <c r="H42" s="81">
        <v>42</v>
      </c>
      <c r="I42" s="81">
        <v>22</v>
      </c>
      <c r="J42" s="81">
        <v>33</v>
      </c>
      <c r="K42" s="82">
        <v>33768.43</v>
      </c>
      <c r="L42" s="82">
        <v>33768.43</v>
      </c>
      <c r="M42" s="82">
        <v>0</v>
      </c>
      <c r="N42" s="81">
        <v>0</v>
      </c>
      <c r="O42" s="82">
        <v>0</v>
      </c>
      <c r="P42" s="82">
        <v>0</v>
      </c>
      <c r="Q42" s="82">
        <v>0</v>
      </c>
    </row>
    <row r="43" spans="1:17" ht="25.5" x14ac:dyDescent="0.25">
      <c r="A43" s="58">
        <f t="shared" si="5"/>
        <v>4</v>
      </c>
      <c r="B43" s="80" t="s">
        <v>71</v>
      </c>
      <c r="C43" s="80" t="s">
        <v>36</v>
      </c>
      <c r="D43" s="80" t="s">
        <v>37</v>
      </c>
      <c r="E43" s="80" t="s">
        <v>72</v>
      </c>
      <c r="F43" s="80" t="s">
        <v>178</v>
      </c>
      <c r="G43" s="81" t="s">
        <v>48</v>
      </c>
      <c r="H43" s="81">
        <v>36</v>
      </c>
      <c r="I43" s="81">
        <v>18</v>
      </c>
      <c r="J43" s="81">
        <v>20</v>
      </c>
      <c r="K43" s="82">
        <v>13382.39</v>
      </c>
      <c r="L43" s="82">
        <v>13382.39</v>
      </c>
      <c r="M43" s="82">
        <v>0</v>
      </c>
      <c r="N43" s="81">
        <v>22</v>
      </c>
      <c r="O43" s="82">
        <v>26751.37</v>
      </c>
      <c r="P43" s="82">
        <v>26751.37</v>
      </c>
      <c r="Q43" s="82">
        <v>0</v>
      </c>
    </row>
    <row r="44" spans="1:17" ht="38.25" x14ac:dyDescent="0.25">
      <c r="A44" s="58">
        <f t="shared" si="5"/>
        <v>5</v>
      </c>
      <c r="B44" s="80" t="s">
        <v>89</v>
      </c>
      <c r="C44" s="80" t="s">
        <v>36</v>
      </c>
      <c r="D44" s="80" t="s">
        <v>37</v>
      </c>
      <c r="E44" s="80" t="s">
        <v>90</v>
      </c>
      <c r="F44" s="80" t="s">
        <v>129</v>
      </c>
      <c r="G44" s="81" t="s">
        <v>48</v>
      </c>
      <c r="H44" s="81">
        <v>2</v>
      </c>
      <c r="I44" s="81">
        <v>1</v>
      </c>
      <c r="J44" s="81">
        <v>1</v>
      </c>
      <c r="K44" s="82">
        <v>0</v>
      </c>
      <c r="L44" s="82">
        <v>0</v>
      </c>
      <c r="M44" s="82">
        <v>0</v>
      </c>
      <c r="N44" s="81">
        <v>0</v>
      </c>
      <c r="O44" s="82">
        <v>0</v>
      </c>
      <c r="P44" s="82">
        <v>0</v>
      </c>
      <c r="Q44" s="82">
        <v>0</v>
      </c>
    </row>
    <row r="45" spans="1:17" ht="25.5" x14ac:dyDescent="0.25">
      <c r="A45" s="58">
        <f t="shared" si="5"/>
        <v>6</v>
      </c>
      <c r="B45" s="80" t="s">
        <v>19</v>
      </c>
      <c r="C45" s="80" t="s">
        <v>36</v>
      </c>
      <c r="D45" s="80" t="s">
        <v>37</v>
      </c>
      <c r="E45" s="80" t="s">
        <v>40</v>
      </c>
      <c r="F45" s="80" t="s">
        <v>130</v>
      </c>
      <c r="G45" s="81" t="s">
        <v>48</v>
      </c>
      <c r="H45" s="81">
        <v>21</v>
      </c>
      <c r="I45" s="81">
        <v>19</v>
      </c>
      <c r="J45" s="81">
        <v>25</v>
      </c>
      <c r="K45" s="82">
        <v>21991.279999999999</v>
      </c>
      <c r="L45" s="82">
        <v>12758.05</v>
      </c>
      <c r="M45" s="82">
        <v>9233.23</v>
      </c>
      <c r="N45" s="81">
        <v>13</v>
      </c>
      <c r="O45" s="82">
        <v>41157.82</v>
      </c>
      <c r="P45" s="82">
        <v>11039.01</v>
      </c>
      <c r="Q45" s="82">
        <v>30118.81</v>
      </c>
    </row>
    <row r="46" spans="1:17" ht="25.5" x14ac:dyDescent="0.25">
      <c r="A46" s="58">
        <f t="shared" si="5"/>
        <v>7</v>
      </c>
      <c r="B46" s="80" t="s">
        <v>20</v>
      </c>
      <c r="C46" s="80" t="s">
        <v>36</v>
      </c>
      <c r="D46" s="80" t="s">
        <v>37</v>
      </c>
      <c r="E46" s="80" t="s">
        <v>41</v>
      </c>
      <c r="F46" s="80" t="s">
        <v>91</v>
      </c>
      <c r="G46" s="81" t="s">
        <v>48</v>
      </c>
      <c r="H46" s="81">
        <v>45</v>
      </c>
      <c r="I46" s="81">
        <v>30</v>
      </c>
      <c r="J46" s="81">
        <v>34</v>
      </c>
      <c r="K46" s="82">
        <v>65258.95</v>
      </c>
      <c r="L46" s="82">
        <v>49788.13</v>
      </c>
      <c r="M46" s="82">
        <v>15470.82</v>
      </c>
      <c r="N46" s="81">
        <v>22</v>
      </c>
      <c r="O46" s="82">
        <v>55811.199999999997</v>
      </c>
      <c r="P46" s="82">
        <v>49894.84</v>
      </c>
      <c r="Q46" s="82">
        <v>5916.36</v>
      </c>
    </row>
    <row r="47" spans="1:17" ht="25.5" x14ac:dyDescent="0.25">
      <c r="A47" s="58">
        <f t="shared" si="5"/>
        <v>8</v>
      </c>
      <c r="B47" s="80" t="s">
        <v>21</v>
      </c>
      <c r="C47" s="80" t="s">
        <v>35</v>
      </c>
      <c r="D47" s="80" t="s">
        <v>38</v>
      </c>
      <c r="E47" s="80" t="s">
        <v>42</v>
      </c>
      <c r="F47" s="80" t="s">
        <v>53</v>
      </c>
      <c r="G47" s="81" t="s">
        <v>48</v>
      </c>
      <c r="H47" s="81">
        <v>47</v>
      </c>
      <c r="I47" s="81">
        <v>19</v>
      </c>
      <c r="J47" s="81">
        <v>24</v>
      </c>
      <c r="K47" s="82">
        <v>15721.59</v>
      </c>
      <c r="L47" s="82">
        <v>15721.59</v>
      </c>
      <c r="M47" s="82">
        <v>0</v>
      </c>
      <c r="N47" s="81">
        <v>16</v>
      </c>
      <c r="O47" s="82">
        <v>43257.919999999998</v>
      </c>
      <c r="P47" s="82">
        <v>36999.589999999997</v>
      </c>
      <c r="Q47" s="82">
        <v>6258.33</v>
      </c>
    </row>
    <row r="48" spans="1:17" ht="25.5" x14ac:dyDescent="0.25">
      <c r="A48" s="58">
        <f t="shared" si="5"/>
        <v>9</v>
      </c>
      <c r="B48" s="80" t="s">
        <v>49</v>
      </c>
      <c r="C48" s="80" t="s">
        <v>36</v>
      </c>
      <c r="D48" s="80" t="s">
        <v>37</v>
      </c>
      <c r="E48" s="80" t="s">
        <v>50</v>
      </c>
      <c r="F48" s="80" t="s">
        <v>92</v>
      </c>
      <c r="G48" s="81" t="s">
        <v>48</v>
      </c>
      <c r="H48" s="81">
        <v>61</v>
      </c>
      <c r="I48" s="81">
        <v>46</v>
      </c>
      <c r="J48" s="81">
        <v>64</v>
      </c>
      <c r="K48" s="82">
        <v>39365.769999999997</v>
      </c>
      <c r="L48" s="82">
        <v>39365.769999999997</v>
      </c>
      <c r="M48" s="82">
        <v>0</v>
      </c>
      <c r="N48" s="81">
        <v>22</v>
      </c>
      <c r="O48" s="82">
        <v>20767.16</v>
      </c>
      <c r="P48" s="82">
        <v>20767.16</v>
      </c>
      <c r="Q48" s="82">
        <v>0</v>
      </c>
    </row>
    <row r="49" spans="1:17" ht="25.5" x14ac:dyDescent="0.25">
      <c r="A49" s="58">
        <f t="shared" si="5"/>
        <v>10</v>
      </c>
      <c r="B49" s="80" t="s">
        <v>22</v>
      </c>
      <c r="C49" s="80" t="s">
        <v>61</v>
      </c>
      <c r="D49" s="80" t="s">
        <v>74</v>
      </c>
      <c r="E49" s="80" t="s">
        <v>85</v>
      </c>
      <c r="F49" s="80" t="s">
        <v>93</v>
      </c>
      <c r="G49" s="81" t="s">
        <v>48</v>
      </c>
      <c r="H49" s="81">
        <v>60</v>
      </c>
      <c r="I49" s="81">
        <v>41</v>
      </c>
      <c r="J49" s="81">
        <v>53</v>
      </c>
      <c r="K49" s="82">
        <v>71712.570000000007</v>
      </c>
      <c r="L49" s="82">
        <v>62666.47</v>
      </c>
      <c r="M49" s="82">
        <v>9046.1</v>
      </c>
      <c r="N49" s="81">
        <v>48</v>
      </c>
      <c r="O49" s="82">
        <v>230533.7</v>
      </c>
      <c r="P49" s="82">
        <v>194599.08</v>
      </c>
      <c r="Q49" s="82">
        <v>35934.620000000003</v>
      </c>
    </row>
    <row r="50" spans="1:17" ht="25.5" x14ac:dyDescent="0.25">
      <c r="A50" s="58">
        <f t="shared" si="5"/>
        <v>11</v>
      </c>
      <c r="B50" s="80" t="s">
        <v>54</v>
      </c>
      <c r="C50" s="80" t="s">
        <v>36</v>
      </c>
      <c r="D50" s="80" t="s">
        <v>37</v>
      </c>
      <c r="E50" s="80" t="s">
        <v>55</v>
      </c>
      <c r="F50" s="80" t="s">
        <v>94</v>
      </c>
      <c r="G50" s="81" t="s">
        <v>48</v>
      </c>
      <c r="H50" s="81">
        <v>100</v>
      </c>
      <c r="I50" s="81">
        <v>80</v>
      </c>
      <c r="J50" s="81">
        <v>96</v>
      </c>
      <c r="K50" s="82">
        <v>54303.45</v>
      </c>
      <c r="L50" s="82">
        <v>44430.49</v>
      </c>
      <c r="M50" s="82">
        <v>9872.9599999999991</v>
      </c>
      <c r="N50" s="81">
        <v>67</v>
      </c>
      <c r="O50" s="82">
        <v>108223.34</v>
      </c>
      <c r="P50" s="82">
        <v>108223.34</v>
      </c>
      <c r="Q50" s="82">
        <v>0</v>
      </c>
    </row>
    <row r="51" spans="1:17" ht="25.5" x14ac:dyDescent="0.25">
      <c r="A51" s="58">
        <f t="shared" si="5"/>
        <v>12</v>
      </c>
      <c r="B51" s="80" t="s">
        <v>23</v>
      </c>
      <c r="C51" s="80" t="s">
        <v>36</v>
      </c>
      <c r="D51" s="80" t="s">
        <v>37</v>
      </c>
      <c r="E51" s="80" t="s">
        <v>85</v>
      </c>
      <c r="F51" s="80" t="s">
        <v>95</v>
      </c>
      <c r="G51" s="81" t="s">
        <v>48</v>
      </c>
      <c r="H51" s="81">
        <v>61</v>
      </c>
      <c r="I51" s="81">
        <v>26</v>
      </c>
      <c r="J51" s="81">
        <v>29</v>
      </c>
      <c r="K51" s="82">
        <v>0</v>
      </c>
      <c r="L51" s="82">
        <v>0</v>
      </c>
      <c r="M51" s="82">
        <v>0</v>
      </c>
      <c r="N51" s="81">
        <v>92</v>
      </c>
      <c r="O51" s="82">
        <v>63667.15</v>
      </c>
      <c r="P51" s="82">
        <v>63667.15</v>
      </c>
      <c r="Q51" s="82">
        <v>0</v>
      </c>
    </row>
    <row r="52" spans="1:17" ht="25.5" x14ac:dyDescent="0.25">
      <c r="A52" s="58">
        <f t="shared" si="5"/>
        <v>13</v>
      </c>
      <c r="B52" s="80" t="s">
        <v>56</v>
      </c>
      <c r="C52" s="80" t="s">
        <v>36</v>
      </c>
      <c r="D52" s="80" t="s">
        <v>37</v>
      </c>
      <c r="E52" s="80" t="s">
        <v>57</v>
      </c>
      <c r="F52" s="80" t="s">
        <v>75</v>
      </c>
      <c r="G52" s="81" t="s">
        <v>48</v>
      </c>
      <c r="H52" s="81">
        <v>15</v>
      </c>
      <c r="I52" s="81">
        <v>0</v>
      </c>
      <c r="J52" s="81">
        <v>0</v>
      </c>
      <c r="K52" s="82">
        <v>0</v>
      </c>
      <c r="L52" s="82">
        <v>0</v>
      </c>
      <c r="M52" s="82">
        <v>0</v>
      </c>
      <c r="N52" s="81">
        <v>0</v>
      </c>
      <c r="O52" s="82">
        <v>0</v>
      </c>
      <c r="P52" s="82">
        <v>0</v>
      </c>
      <c r="Q52" s="82">
        <v>0</v>
      </c>
    </row>
    <row r="53" spans="1:17" ht="25.5" x14ac:dyDescent="0.25">
      <c r="A53" s="58">
        <f t="shared" si="5"/>
        <v>14</v>
      </c>
      <c r="B53" s="80" t="s">
        <v>145</v>
      </c>
      <c r="C53" s="80" t="s">
        <v>61</v>
      </c>
      <c r="D53" s="80" t="s">
        <v>179</v>
      </c>
      <c r="E53" s="80" t="s">
        <v>133</v>
      </c>
      <c r="F53" s="80" t="s">
        <v>180</v>
      </c>
      <c r="G53" s="81" t="s">
        <v>48</v>
      </c>
      <c r="H53" s="81">
        <v>6</v>
      </c>
      <c r="I53" s="81">
        <v>5</v>
      </c>
      <c r="J53" s="81">
        <v>5</v>
      </c>
      <c r="K53" s="82">
        <v>0</v>
      </c>
      <c r="L53" s="82">
        <v>0</v>
      </c>
      <c r="M53" s="82">
        <v>0</v>
      </c>
      <c r="N53" s="81">
        <v>0</v>
      </c>
      <c r="O53" s="82">
        <v>0</v>
      </c>
      <c r="P53" s="82">
        <v>0</v>
      </c>
      <c r="Q53" s="82">
        <v>0</v>
      </c>
    </row>
    <row r="54" spans="1:17" ht="25.5" x14ac:dyDescent="0.25">
      <c r="A54" s="58">
        <f t="shared" si="5"/>
        <v>15</v>
      </c>
      <c r="B54" s="80" t="s">
        <v>24</v>
      </c>
      <c r="C54" s="80" t="s">
        <v>36</v>
      </c>
      <c r="D54" s="80" t="s">
        <v>37</v>
      </c>
      <c r="E54" s="80" t="s">
        <v>43</v>
      </c>
      <c r="F54" s="80" t="s">
        <v>76</v>
      </c>
      <c r="G54" s="81" t="s">
        <v>48</v>
      </c>
      <c r="H54" s="81">
        <v>8</v>
      </c>
      <c r="I54" s="81">
        <v>0</v>
      </c>
      <c r="J54" s="81">
        <v>0</v>
      </c>
      <c r="K54" s="82">
        <v>0</v>
      </c>
      <c r="L54" s="82">
        <v>0</v>
      </c>
      <c r="M54" s="82">
        <v>0</v>
      </c>
      <c r="N54" s="81">
        <v>7</v>
      </c>
      <c r="O54" s="82">
        <v>9741.7199999999993</v>
      </c>
      <c r="P54" s="82">
        <v>9741.7199999999993</v>
      </c>
      <c r="Q54" s="82">
        <v>0</v>
      </c>
    </row>
    <row r="55" spans="1:17" ht="25.5" x14ac:dyDescent="0.25">
      <c r="A55" s="58">
        <f t="shared" si="5"/>
        <v>16</v>
      </c>
      <c r="B55" s="80" t="s">
        <v>51</v>
      </c>
      <c r="C55" s="80" t="s">
        <v>36</v>
      </c>
      <c r="D55" s="80" t="s">
        <v>37</v>
      </c>
      <c r="E55" s="80" t="s">
        <v>52</v>
      </c>
      <c r="F55" s="80" t="s">
        <v>87</v>
      </c>
      <c r="G55" s="81" t="s">
        <v>48</v>
      </c>
      <c r="H55" s="81">
        <v>47</v>
      </c>
      <c r="I55" s="81">
        <v>42</v>
      </c>
      <c r="J55" s="81">
        <v>54</v>
      </c>
      <c r="K55" s="82">
        <v>50492.46</v>
      </c>
      <c r="L55" s="82">
        <v>29677.52</v>
      </c>
      <c r="M55" s="82">
        <v>20814.939999999999</v>
      </c>
      <c r="N55" s="81">
        <v>25</v>
      </c>
      <c r="O55" s="82">
        <v>54319.78</v>
      </c>
      <c r="P55" s="82">
        <v>43671.05</v>
      </c>
      <c r="Q55" s="82">
        <v>10648.73</v>
      </c>
    </row>
    <row r="56" spans="1:17" ht="25.5" x14ac:dyDescent="0.25">
      <c r="A56" s="58">
        <f t="shared" si="5"/>
        <v>17</v>
      </c>
      <c r="B56" s="80" t="s">
        <v>181</v>
      </c>
      <c r="C56" s="80" t="s">
        <v>61</v>
      </c>
      <c r="D56" s="80" t="s">
        <v>182</v>
      </c>
      <c r="E56" s="80" t="s">
        <v>133</v>
      </c>
      <c r="F56" s="80" t="s">
        <v>183</v>
      </c>
      <c r="G56" s="81" t="s">
        <v>48</v>
      </c>
      <c r="H56" s="81">
        <v>16</v>
      </c>
      <c r="I56" s="81">
        <v>0</v>
      </c>
      <c r="J56" s="81">
        <v>0</v>
      </c>
      <c r="K56" s="82">
        <v>0</v>
      </c>
      <c r="L56" s="82">
        <v>0</v>
      </c>
      <c r="M56" s="82">
        <v>0</v>
      </c>
      <c r="N56" s="81">
        <v>0</v>
      </c>
      <c r="O56" s="82">
        <v>0</v>
      </c>
      <c r="P56" s="82">
        <v>0</v>
      </c>
      <c r="Q56" s="82">
        <v>0</v>
      </c>
    </row>
    <row r="57" spans="1:17" ht="25.5" x14ac:dyDescent="0.25">
      <c r="A57" s="58">
        <f t="shared" si="5"/>
        <v>18</v>
      </c>
      <c r="B57" s="80" t="s">
        <v>25</v>
      </c>
      <c r="C57" s="80" t="s">
        <v>36</v>
      </c>
      <c r="D57" s="80" t="s">
        <v>37</v>
      </c>
      <c r="E57" s="80" t="s">
        <v>96</v>
      </c>
      <c r="F57" s="80" t="s">
        <v>131</v>
      </c>
      <c r="G57" s="81" t="s">
        <v>48</v>
      </c>
      <c r="H57" s="81">
        <v>48</v>
      </c>
      <c r="I57" s="81">
        <v>18</v>
      </c>
      <c r="J57" s="81">
        <v>24</v>
      </c>
      <c r="K57" s="82">
        <v>21112.23</v>
      </c>
      <c r="L57" s="82">
        <v>21112.23</v>
      </c>
      <c r="M57" s="82">
        <v>0</v>
      </c>
      <c r="N57" s="81">
        <v>16</v>
      </c>
      <c r="O57" s="82">
        <v>15523.34</v>
      </c>
      <c r="P57" s="82">
        <v>15523.34</v>
      </c>
      <c r="Q57" s="82">
        <v>0</v>
      </c>
    </row>
    <row r="58" spans="1:17" ht="25.5" x14ac:dyDescent="0.25">
      <c r="A58" s="58">
        <f t="shared" si="5"/>
        <v>19</v>
      </c>
      <c r="B58" s="80" t="s">
        <v>58</v>
      </c>
      <c r="C58" s="80" t="s">
        <v>36</v>
      </c>
      <c r="D58" s="80" t="s">
        <v>37</v>
      </c>
      <c r="E58" s="80" t="s">
        <v>59</v>
      </c>
      <c r="F58" s="80" t="s">
        <v>97</v>
      </c>
      <c r="G58" s="81" t="s">
        <v>48</v>
      </c>
      <c r="H58" s="81">
        <v>27</v>
      </c>
      <c r="I58" s="81">
        <v>22</v>
      </c>
      <c r="J58" s="81">
        <v>31</v>
      </c>
      <c r="K58" s="82">
        <f>22371.42+217.5</f>
        <v>22588.92</v>
      </c>
      <c r="L58" s="82">
        <f>22371.42+217.5</f>
        <v>22588.92</v>
      </c>
      <c r="M58" s="82">
        <v>0</v>
      </c>
      <c r="N58" s="81">
        <v>12</v>
      </c>
      <c r="O58" s="82">
        <v>25027.26</v>
      </c>
      <c r="P58" s="82">
        <v>25027.26</v>
      </c>
      <c r="Q58" s="82">
        <v>0</v>
      </c>
    </row>
    <row r="59" spans="1:17" ht="25.5" x14ac:dyDescent="0.25">
      <c r="A59" s="58">
        <f t="shared" si="5"/>
        <v>20</v>
      </c>
      <c r="B59" s="80" t="s">
        <v>26</v>
      </c>
      <c r="C59" s="80" t="s">
        <v>36</v>
      </c>
      <c r="D59" s="80" t="s">
        <v>37</v>
      </c>
      <c r="E59" s="80" t="s">
        <v>44</v>
      </c>
      <c r="F59" s="80" t="s">
        <v>98</v>
      </c>
      <c r="G59" s="81" t="s">
        <v>48</v>
      </c>
      <c r="H59" s="81">
        <v>144</v>
      </c>
      <c r="I59" s="81">
        <v>125</v>
      </c>
      <c r="J59" s="81">
        <v>139</v>
      </c>
      <c r="K59" s="82">
        <v>82778.210000000006</v>
      </c>
      <c r="L59" s="82">
        <v>63584.23</v>
      </c>
      <c r="M59" s="82">
        <v>19193.98</v>
      </c>
      <c r="N59" s="81">
        <v>21</v>
      </c>
      <c r="O59" s="82">
        <v>49893.38</v>
      </c>
      <c r="P59" s="82">
        <v>47768.41</v>
      </c>
      <c r="Q59" s="82">
        <v>2124.9699999999998</v>
      </c>
    </row>
    <row r="60" spans="1:17" ht="25.5" x14ac:dyDescent="0.25">
      <c r="A60" s="58">
        <f t="shared" si="5"/>
        <v>21</v>
      </c>
      <c r="B60" s="80" t="s">
        <v>77</v>
      </c>
      <c r="C60" s="80" t="s">
        <v>36</v>
      </c>
      <c r="D60" s="80" t="s">
        <v>37</v>
      </c>
      <c r="E60" s="80" t="s">
        <v>43</v>
      </c>
      <c r="F60" s="80" t="s">
        <v>157</v>
      </c>
      <c r="G60" s="81" t="s">
        <v>48</v>
      </c>
      <c r="H60" s="81">
        <v>41</v>
      </c>
      <c r="I60" s="81">
        <v>5</v>
      </c>
      <c r="J60" s="81">
        <v>5</v>
      </c>
      <c r="K60" s="82">
        <v>4581.32</v>
      </c>
      <c r="L60" s="82">
        <v>4581.32</v>
      </c>
      <c r="M60" s="82">
        <v>0</v>
      </c>
      <c r="N60" s="81">
        <v>35</v>
      </c>
      <c r="O60" s="82">
        <f>50295.64-1263.08</f>
        <v>49032.56</v>
      </c>
      <c r="P60" s="82">
        <f>50295.64-1263.08</f>
        <v>49032.56</v>
      </c>
      <c r="Q60" s="82">
        <v>0</v>
      </c>
    </row>
    <row r="61" spans="1:17" ht="25.5" x14ac:dyDescent="0.25">
      <c r="A61" s="58">
        <f t="shared" si="5"/>
        <v>22</v>
      </c>
      <c r="B61" s="80" t="s">
        <v>27</v>
      </c>
      <c r="C61" s="80" t="s">
        <v>36</v>
      </c>
      <c r="D61" s="80" t="s">
        <v>37</v>
      </c>
      <c r="E61" s="80" t="s">
        <v>85</v>
      </c>
      <c r="F61" s="80" t="s">
        <v>99</v>
      </c>
      <c r="G61" s="81" t="s">
        <v>48</v>
      </c>
      <c r="H61" s="81">
        <v>53</v>
      </c>
      <c r="I61" s="81">
        <v>8</v>
      </c>
      <c r="J61" s="81">
        <v>8</v>
      </c>
      <c r="K61" s="82">
        <v>5137.12</v>
      </c>
      <c r="L61" s="82">
        <v>5137.12</v>
      </c>
      <c r="M61" s="82">
        <v>0</v>
      </c>
      <c r="N61" s="81">
        <v>23</v>
      </c>
      <c r="O61" s="82">
        <v>56364.57</v>
      </c>
      <c r="P61" s="82">
        <v>53286.04</v>
      </c>
      <c r="Q61" s="82">
        <v>3078.53</v>
      </c>
    </row>
    <row r="62" spans="1:17" ht="25.5" x14ac:dyDescent="0.25">
      <c r="A62" s="58">
        <f t="shared" si="5"/>
        <v>23</v>
      </c>
      <c r="B62" s="80" t="s">
        <v>28</v>
      </c>
      <c r="C62" s="80" t="s">
        <v>36</v>
      </c>
      <c r="D62" s="80" t="s">
        <v>37</v>
      </c>
      <c r="E62" s="80" t="s">
        <v>45</v>
      </c>
      <c r="F62" s="80" t="s">
        <v>100</v>
      </c>
      <c r="G62" s="81" t="s">
        <v>48</v>
      </c>
      <c r="H62" s="81">
        <v>23</v>
      </c>
      <c r="I62" s="81">
        <v>17</v>
      </c>
      <c r="J62" s="81">
        <v>25</v>
      </c>
      <c r="K62" s="82">
        <f xml:space="preserve"> 4458.72+9664.92</f>
        <v>14123.64</v>
      </c>
      <c r="L62" s="82">
        <f xml:space="preserve"> 4458.72+9664.92</f>
        <v>14123.64</v>
      </c>
      <c r="M62" s="82">
        <v>0</v>
      </c>
      <c r="N62" s="81">
        <v>10</v>
      </c>
      <c r="O62" s="82">
        <v>18661.32</v>
      </c>
      <c r="P62" s="82">
        <f>18216.72+444.6</f>
        <v>18661.32</v>
      </c>
      <c r="Q62" s="82">
        <v>0</v>
      </c>
    </row>
    <row r="63" spans="1:17" ht="25.5" x14ac:dyDescent="0.25">
      <c r="A63" s="58">
        <f t="shared" si="5"/>
        <v>24</v>
      </c>
      <c r="B63" s="80" t="s">
        <v>184</v>
      </c>
      <c r="C63" s="80" t="s">
        <v>61</v>
      </c>
      <c r="D63" s="80" t="s">
        <v>185</v>
      </c>
      <c r="E63" s="80" t="s">
        <v>186</v>
      </c>
      <c r="F63" s="80" t="s">
        <v>187</v>
      </c>
      <c r="G63" s="81" t="s">
        <v>48</v>
      </c>
      <c r="H63" s="81">
        <v>9</v>
      </c>
      <c r="I63" s="81">
        <v>8</v>
      </c>
      <c r="J63" s="81">
        <v>8</v>
      </c>
      <c r="K63" s="82">
        <v>0</v>
      </c>
      <c r="L63" s="82">
        <v>0</v>
      </c>
      <c r="M63" s="82">
        <v>0</v>
      </c>
      <c r="N63" s="81">
        <v>0</v>
      </c>
      <c r="O63" s="82">
        <v>0</v>
      </c>
      <c r="P63" s="82">
        <v>0</v>
      </c>
      <c r="Q63" s="82">
        <v>0</v>
      </c>
    </row>
    <row r="64" spans="1:17" ht="25.5" x14ac:dyDescent="0.25">
      <c r="A64" s="58">
        <f t="shared" si="5"/>
        <v>25</v>
      </c>
      <c r="B64" s="80" t="s">
        <v>132</v>
      </c>
      <c r="C64" s="80" t="s">
        <v>61</v>
      </c>
      <c r="D64" s="80" t="s">
        <v>238</v>
      </c>
      <c r="E64" s="80" t="s">
        <v>133</v>
      </c>
      <c r="F64" s="80" t="s">
        <v>239</v>
      </c>
      <c r="G64" s="81" t="s">
        <v>48</v>
      </c>
      <c r="H64" s="81">
        <v>39</v>
      </c>
      <c r="I64" s="81">
        <v>33</v>
      </c>
      <c r="J64" s="81">
        <v>43</v>
      </c>
      <c r="K64" s="82">
        <v>17346.439999999999</v>
      </c>
      <c r="L64" s="82">
        <v>12862.6</v>
      </c>
      <c r="M64" s="82">
        <v>4483.84</v>
      </c>
      <c r="N64" s="81">
        <v>0</v>
      </c>
      <c r="O64" s="82">
        <v>0</v>
      </c>
      <c r="P64" s="82">
        <v>0</v>
      </c>
      <c r="Q64" s="82">
        <v>0</v>
      </c>
    </row>
    <row r="65" spans="1:17" ht="25.5" x14ac:dyDescent="0.25">
      <c r="A65" s="58">
        <f t="shared" si="5"/>
        <v>26</v>
      </c>
      <c r="B65" s="80" t="s">
        <v>29</v>
      </c>
      <c r="C65" s="80" t="s">
        <v>36</v>
      </c>
      <c r="D65" s="80" t="s">
        <v>37</v>
      </c>
      <c r="E65" s="80" t="s">
        <v>42</v>
      </c>
      <c r="F65" s="80" t="s">
        <v>101</v>
      </c>
      <c r="G65" s="81" t="s">
        <v>48</v>
      </c>
      <c r="H65" s="81">
        <v>87</v>
      </c>
      <c r="I65" s="81">
        <v>57</v>
      </c>
      <c r="J65" s="81">
        <v>77</v>
      </c>
      <c r="K65" s="82">
        <v>41214.42</v>
      </c>
      <c r="L65" s="82">
        <v>31798.79</v>
      </c>
      <c r="M65" s="82">
        <v>9415.6299999999992</v>
      </c>
      <c r="N65" s="81">
        <v>50</v>
      </c>
      <c r="O65" s="82">
        <v>62093.21</v>
      </c>
      <c r="P65" s="82">
        <v>62093.21</v>
      </c>
      <c r="Q65" s="82">
        <v>0</v>
      </c>
    </row>
    <row r="66" spans="1:17" ht="25.5" x14ac:dyDescent="0.25">
      <c r="A66" s="58">
        <f t="shared" si="5"/>
        <v>27</v>
      </c>
      <c r="B66" s="80" t="s">
        <v>30</v>
      </c>
      <c r="C66" s="80" t="s">
        <v>36</v>
      </c>
      <c r="D66" s="80" t="s">
        <v>37</v>
      </c>
      <c r="E66" s="80" t="s">
        <v>44</v>
      </c>
      <c r="F66" s="80" t="s">
        <v>60</v>
      </c>
      <c r="G66" s="81" t="s">
        <v>48</v>
      </c>
      <c r="H66" s="81">
        <v>13</v>
      </c>
      <c r="I66" s="81">
        <v>0</v>
      </c>
      <c r="J66" s="81">
        <v>0</v>
      </c>
      <c r="K66" s="82">
        <v>0</v>
      </c>
      <c r="L66" s="82">
        <v>0</v>
      </c>
      <c r="M66" s="82">
        <v>0</v>
      </c>
      <c r="N66" s="81">
        <v>0</v>
      </c>
      <c r="O66" s="82">
        <v>0</v>
      </c>
      <c r="P66" s="82">
        <v>0</v>
      </c>
      <c r="Q66" s="82">
        <v>0</v>
      </c>
    </row>
    <row r="67" spans="1:17" ht="25.5" x14ac:dyDescent="0.25">
      <c r="A67" s="58">
        <f t="shared" si="5"/>
        <v>28</v>
      </c>
      <c r="B67" s="80" t="s">
        <v>135</v>
      </c>
      <c r="C67" s="80" t="s">
        <v>36</v>
      </c>
      <c r="D67" s="80" t="s">
        <v>37</v>
      </c>
      <c r="E67" s="80" t="s">
        <v>85</v>
      </c>
      <c r="F67" s="80" t="s">
        <v>136</v>
      </c>
      <c r="G67" s="81" t="s">
        <v>48</v>
      </c>
      <c r="H67" s="81">
        <v>0</v>
      </c>
      <c r="I67" s="81">
        <v>0</v>
      </c>
      <c r="J67" s="81">
        <v>0</v>
      </c>
      <c r="K67" s="82">
        <v>0</v>
      </c>
      <c r="L67" s="82">
        <v>0</v>
      </c>
      <c r="M67" s="82">
        <v>0</v>
      </c>
      <c r="N67" s="81">
        <v>1</v>
      </c>
      <c r="O67" s="82">
        <v>0</v>
      </c>
      <c r="P67" s="82">
        <v>0</v>
      </c>
      <c r="Q67" s="82">
        <v>0</v>
      </c>
    </row>
    <row r="68" spans="1:17" ht="25.5" x14ac:dyDescent="0.25">
      <c r="A68" s="58">
        <f t="shared" si="5"/>
        <v>29</v>
      </c>
      <c r="B68" s="80" t="s">
        <v>31</v>
      </c>
      <c r="C68" s="80" t="s">
        <v>36</v>
      </c>
      <c r="D68" s="80" t="s">
        <v>37</v>
      </c>
      <c r="E68" s="80" t="s">
        <v>46</v>
      </c>
      <c r="F68" s="80" t="s">
        <v>137</v>
      </c>
      <c r="G68" s="81" t="s">
        <v>48</v>
      </c>
      <c r="H68" s="81">
        <v>72</v>
      </c>
      <c r="I68" s="81">
        <v>21</v>
      </c>
      <c r="J68" s="81">
        <v>30</v>
      </c>
      <c r="K68" s="82">
        <v>48876.28</v>
      </c>
      <c r="L68" s="82">
        <v>46751.31</v>
      </c>
      <c r="M68" s="82">
        <v>2124.9699999999998</v>
      </c>
      <c r="N68" s="81">
        <v>49</v>
      </c>
      <c r="O68" s="82">
        <v>90088.53</v>
      </c>
      <c r="P68" s="82">
        <v>77709.460000000006</v>
      </c>
      <c r="Q68" s="82">
        <v>12379.07</v>
      </c>
    </row>
    <row r="69" spans="1:17" ht="25.5" x14ac:dyDescent="0.25">
      <c r="A69" s="58">
        <f t="shared" si="5"/>
        <v>30</v>
      </c>
      <c r="B69" s="80" t="s">
        <v>32</v>
      </c>
      <c r="C69" s="80" t="s">
        <v>36</v>
      </c>
      <c r="D69" s="80" t="s">
        <v>37</v>
      </c>
      <c r="E69" s="80" t="s">
        <v>41</v>
      </c>
      <c r="F69" s="80" t="s">
        <v>102</v>
      </c>
      <c r="G69" s="81" t="s">
        <v>48</v>
      </c>
      <c r="H69" s="81">
        <v>59</v>
      </c>
      <c r="I69" s="81">
        <v>45</v>
      </c>
      <c r="J69" s="81">
        <v>62</v>
      </c>
      <c r="K69" s="82">
        <v>29047.49</v>
      </c>
      <c r="L69" s="82">
        <v>29047.49</v>
      </c>
      <c r="M69" s="82">
        <v>0</v>
      </c>
      <c r="N69" s="81">
        <v>42</v>
      </c>
      <c r="O69" s="82">
        <v>103144.6</v>
      </c>
      <c r="P69" s="82">
        <v>88623.05</v>
      </c>
      <c r="Q69" s="82">
        <v>14521.55</v>
      </c>
    </row>
    <row r="70" spans="1:17" ht="25.5" x14ac:dyDescent="0.25">
      <c r="A70" s="58">
        <f t="shared" si="5"/>
        <v>31</v>
      </c>
      <c r="B70" s="80" t="s">
        <v>138</v>
      </c>
      <c r="C70" s="80" t="s">
        <v>61</v>
      </c>
      <c r="D70" s="80" t="s">
        <v>191</v>
      </c>
      <c r="E70" s="80" t="s">
        <v>133</v>
      </c>
      <c r="F70" s="80" t="s">
        <v>139</v>
      </c>
      <c r="G70" s="81" t="s">
        <v>48</v>
      </c>
      <c r="H70" s="81">
        <v>81</v>
      </c>
      <c r="I70" s="81">
        <v>52</v>
      </c>
      <c r="J70" s="81">
        <v>58</v>
      </c>
      <c r="K70" s="82">
        <v>23327.99</v>
      </c>
      <c r="L70" s="82">
        <v>18845.46</v>
      </c>
      <c r="M70" s="82">
        <v>4482.53</v>
      </c>
      <c r="N70" s="81">
        <v>0</v>
      </c>
      <c r="O70" s="82">
        <v>0</v>
      </c>
      <c r="P70" s="82">
        <v>0</v>
      </c>
      <c r="Q70" s="82">
        <v>0</v>
      </c>
    </row>
    <row r="71" spans="1:17" ht="25.5" x14ac:dyDescent="0.25">
      <c r="A71" s="58">
        <f t="shared" si="5"/>
        <v>32</v>
      </c>
      <c r="B71" s="80" t="s">
        <v>188</v>
      </c>
      <c r="C71" s="80" t="s">
        <v>36</v>
      </c>
      <c r="D71" s="80" t="s">
        <v>37</v>
      </c>
      <c r="E71" s="80" t="s">
        <v>133</v>
      </c>
      <c r="F71" s="80" t="s">
        <v>189</v>
      </c>
      <c r="G71" s="81" t="s">
        <v>48</v>
      </c>
      <c r="H71" s="81">
        <v>5</v>
      </c>
      <c r="I71" s="81">
        <v>2</v>
      </c>
      <c r="J71" s="81">
        <v>3</v>
      </c>
      <c r="K71" s="82">
        <v>0</v>
      </c>
      <c r="L71" s="82">
        <v>0</v>
      </c>
      <c r="M71" s="82">
        <v>0</v>
      </c>
      <c r="N71" s="81">
        <v>0</v>
      </c>
      <c r="O71" s="82">
        <v>0</v>
      </c>
      <c r="P71" s="82">
        <v>0</v>
      </c>
      <c r="Q71" s="82">
        <v>0</v>
      </c>
    </row>
    <row r="72" spans="1:17" ht="25.5" x14ac:dyDescent="0.25">
      <c r="A72" s="58">
        <f t="shared" si="5"/>
        <v>33</v>
      </c>
      <c r="B72" s="80" t="s">
        <v>140</v>
      </c>
      <c r="C72" s="80" t="s">
        <v>36</v>
      </c>
      <c r="D72" s="80" t="s">
        <v>37</v>
      </c>
      <c r="E72" s="80" t="s">
        <v>141</v>
      </c>
      <c r="F72" s="80" t="s">
        <v>142</v>
      </c>
      <c r="G72" s="81" t="s">
        <v>48</v>
      </c>
      <c r="H72" s="81">
        <v>28</v>
      </c>
      <c r="I72" s="81">
        <v>16</v>
      </c>
      <c r="J72" s="81">
        <v>18</v>
      </c>
      <c r="K72" s="82">
        <v>6597.81</v>
      </c>
      <c r="L72" s="82">
        <v>6597.81</v>
      </c>
      <c r="M72" s="82">
        <v>0</v>
      </c>
      <c r="N72" s="81">
        <v>0</v>
      </c>
      <c r="O72" s="82">
        <v>0</v>
      </c>
      <c r="P72" s="82">
        <v>0</v>
      </c>
      <c r="Q72" s="82">
        <v>0</v>
      </c>
    </row>
    <row r="73" spans="1:17" ht="25.5" x14ac:dyDescent="0.25">
      <c r="A73" s="58">
        <f t="shared" si="5"/>
        <v>34</v>
      </c>
      <c r="B73" s="80" t="s">
        <v>33</v>
      </c>
      <c r="C73" s="80" t="s">
        <v>36</v>
      </c>
      <c r="D73" s="80" t="s">
        <v>37</v>
      </c>
      <c r="E73" s="80" t="s">
        <v>47</v>
      </c>
      <c r="F73" s="80" t="s">
        <v>143</v>
      </c>
      <c r="G73" s="81" t="s">
        <v>48</v>
      </c>
      <c r="H73" s="81">
        <v>22</v>
      </c>
      <c r="I73" s="81">
        <v>16</v>
      </c>
      <c r="J73" s="81">
        <v>20</v>
      </c>
      <c r="K73" s="82">
        <v>22217.37</v>
      </c>
      <c r="L73" s="82">
        <v>21348.7</v>
      </c>
      <c r="M73" s="82">
        <v>868.67</v>
      </c>
      <c r="N73" s="81">
        <v>17</v>
      </c>
      <c r="O73" s="82">
        <v>42900.47</v>
      </c>
      <c r="P73" s="82">
        <v>36624.230000000003</v>
      </c>
      <c r="Q73" s="82">
        <v>6276.24</v>
      </c>
    </row>
    <row r="74" spans="1:17" ht="25.5" x14ac:dyDescent="0.25">
      <c r="A74" s="58">
        <f t="shared" si="5"/>
        <v>35</v>
      </c>
      <c r="B74" s="80" t="s">
        <v>81</v>
      </c>
      <c r="C74" s="80" t="s">
        <v>61</v>
      </c>
      <c r="D74" s="80" t="s">
        <v>230</v>
      </c>
      <c r="E74" s="80" t="s">
        <v>133</v>
      </c>
      <c r="F74" s="80" t="s">
        <v>103</v>
      </c>
      <c r="G74" s="81" t="s">
        <v>48</v>
      </c>
      <c r="H74" s="81">
        <v>53</v>
      </c>
      <c r="I74" s="81">
        <v>26</v>
      </c>
      <c r="J74" s="81">
        <v>33</v>
      </c>
      <c r="K74" s="82">
        <v>18440.21</v>
      </c>
      <c r="L74" s="82">
        <v>18440.21</v>
      </c>
      <c r="M74" s="82">
        <v>0</v>
      </c>
      <c r="N74" s="81">
        <v>5</v>
      </c>
      <c r="O74" s="82">
        <v>4075.07</v>
      </c>
      <c r="P74" s="82">
        <v>4075.07</v>
      </c>
      <c r="Q74" s="82">
        <v>0</v>
      </c>
    </row>
    <row r="75" spans="1:17" ht="25.5" x14ac:dyDescent="0.25">
      <c r="A75" s="58">
        <f t="shared" si="5"/>
        <v>36</v>
      </c>
      <c r="B75" s="80" t="s">
        <v>34</v>
      </c>
      <c r="C75" s="80" t="s">
        <v>61</v>
      </c>
      <c r="D75" s="80" t="s">
        <v>158</v>
      </c>
      <c r="E75" s="80" t="s">
        <v>85</v>
      </c>
      <c r="F75" s="80" t="s">
        <v>144</v>
      </c>
      <c r="G75" s="81" t="s">
        <v>48</v>
      </c>
      <c r="H75" s="81">
        <v>242</v>
      </c>
      <c r="I75" s="81">
        <v>168</v>
      </c>
      <c r="J75" s="81">
        <v>209</v>
      </c>
      <c r="K75" s="82">
        <v>171740.06</v>
      </c>
      <c r="L75" s="82">
        <v>113780.35</v>
      </c>
      <c r="M75" s="82">
        <v>57959.71</v>
      </c>
      <c r="N75" s="81">
        <v>0</v>
      </c>
      <c r="O75" s="82">
        <v>0</v>
      </c>
      <c r="P75" s="82">
        <v>0</v>
      </c>
      <c r="Q75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55" workbookViewId="0">
      <selection activeCell="B91" sqref="B91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116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81</v>
      </c>
      <c r="I11" s="210">
        <v>67</v>
      </c>
      <c r="J11" s="210">
        <v>93</v>
      </c>
      <c r="K11" s="205">
        <v>118904.3</v>
      </c>
      <c r="L11" s="205">
        <v>118904.3</v>
      </c>
      <c r="M11" s="205">
        <v>0</v>
      </c>
      <c r="N11" s="210">
        <v>25</v>
      </c>
      <c r="O11" s="205">
        <v>53312.71</v>
      </c>
      <c r="P11" s="205">
        <v>53312.71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76</v>
      </c>
      <c r="I12" s="210">
        <v>48</v>
      </c>
      <c r="J12" s="210">
        <v>74</v>
      </c>
      <c r="K12" s="205">
        <v>75789.97</v>
      </c>
      <c r="L12" s="205">
        <v>75789.97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46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34</v>
      </c>
      <c r="I15" s="210">
        <v>28</v>
      </c>
      <c r="J15" s="210">
        <v>41</v>
      </c>
      <c r="K15" s="205">
        <v>51481.37</v>
      </c>
      <c r="L15" s="205">
        <v>51481.37</v>
      </c>
      <c r="M15" s="205">
        <v>0</v>
      </c>
      <c r="N15" s="210">
        <v>13</v>
      </c>
      <c r="O15" s="205">
        <v>24024.44</v>
      </c>
      <c r="P15" s="205">
        <v>24024.44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 t="s">
        <v>36</v>
      </c>
      <c r="D16" s="210"/>
      <c r="E16" s="220" t="s">
        <v>41</v>
      </c>
      <c r="F16" s="210" t="s">
        <v>91</v>
      </c>
      <c r="G16" s="229" t="s">
        <v>269</v>
      </c>
      <c r="H16" s="210">
        <v>67</v>
      </c>
      <c r="I16" s="210">
        <v>46</v>
      </c>
      <c r="J16" s="210">
        <v>63</v>
      </c>
      <c r="K16" s="205">
        <v>141176.23000000001</v>
      </c>
      <c r="L16" s="205">
        <v>127673.8</v>
      </c>
      <c r="M16" s="205">
        <v>13502.43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229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102</v>
      </c>
      <c r="I18" s="210">
        <v>77</v>
      </c>
      <c r="J18" s="210">
        <v>105</v>
      </c>
      <c r="K18" s="205">
        <v>91130.13</v>
      </c>
      <c r="L18" s="205">
        <v>91130.13</v>
      </c>
      <c r="M18" s="205">
        <v>0</v>
      </c>
      <c r="N18" s="210">
        <v>23</v>
      </c>
      <c r="O18" s="205">
        <v>29809.599999999999</v>
      </c>
      <c r="P18" s="205">
        <v>29800.400000000001</v>
      </c>
      <c r="Q18" s="205">
        <v>9.1999999999999993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90</v>
      </c>
      <c r="I19" s="210">
        <v>68</v>
      </c>
      <c r="J19" s="210">
        <v>94</v>
      </c>
      <c r="K19" s="205">
        <v>148489.20000000001</v>
      </c>
      <c r="L19" s="205">
        <v>148489.20000000001</v>
      </c>
      <c r="M19" s="205">
        <v>0</v>
      </c>
      <c r="N19" s="210">
        <v>59</v>
      </c>
      <c r="O19" s="205">
        <v>408434.52</v>
      </c>
      <c r="P19" s="205">
        <v>408434.52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164</v>
      </c>
      <c r="I20" s="210">
        <v>139</v>
      </c>
      <c r="J20" s="210">
        <v>175</v>
      </c>
      <c r="K20" s="205">
        <v>156124.37</v>
      </c>
      <c r="L20" s="205">
        <v>149085.12</v>
      </c>
      <c r="M20" s="205">
        <v>7039.25</v>
      </c>
      <c r="N20" s="210">
        <v>73</v>
      </c>
      <c r="O20" s="205">
        <v>142134.37</v>
      </c>
      <c r="P20" s="205">
        <v>133058.87</v>
      </c>
      <c r="Q20" s="205">
        <v>9075.5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93</v>
      </c>
      <c r="I21" s="210">
        <v>51</v>
      </c>
      <c r="J21" s="210">
        <v>61</v>
      </c>
      <c r="K21" s="205">
        <v>24212.48</v>
      </c>
      <c r="L21" s="205">
        <v>24212.48</v>
      </c>
      <c r="M21" s="205">
        <v>0</v>
      </c>
      <c r="N21" s="210">
        <v>101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258</v>
      </c>
      <c r="G23" s="229" t="s">
        <v>269</v>
      </c>
      <c r="H23" s="210">
        <v>13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28</v>
      </c>
      <c r="I24" s="210">
        <v>19</v>
      </c>
      <c r="J24" s="210">
        <v>28</v>
      </c>
      <c r="K24" s="205">
        <v>7599.74</v>
      </c>
      <c r="L24" s="205">
        <v>7599.74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104</v>
      </c>
      <c r="I25" s="210">
        <v>29</v>
      </c>
      <c r="J25" s="210">
        <v>42</v>
      </c>
      <c r="K25" s="205">
        <v>23446.880000000001</v>
      </c>
      <c r="L25" s="205">
        <v>23446.880000000001</v>
      </c>
      <c r="M25" s="205">
        <v>0</v>
      </c>
      <c r="N25" s="210">
        <v>19</v>
      </c>
      <c r="O25" s="205">
        <v>21849.3</v>
      </c>
      <c r="P25" s="205">
        <v>21849.3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326" t="s">
        <v>59</v>
      </c>
      <c r="F26" s="210" t="s">
        <v>97</v>
      </c>
      <c r="G26" s="229" t="s">
        <v>269</v>
      </c>
      <c r="H26" s="210">
        <v>50</v>
      </c>
      <c r="I26" s="210">
        <v>40</v>
      </c>
      <c r="J26" s="210">
        <v>59</v>
      </c>
      <c r="K26" s="205">
        <v>37917.72</v>
      </c>
      <c r="L26" s="205">
        <v>37917.72</v>
      </c>
      <c r="M26" s="205">
        <v>0</v>
      </c>
      <c r="N26" s="210">
        <v>15</v>
      </c>
      <c r="O26" s="205">
        <v>32199.17</v>
      </c>
      <c r="P26" s="205">
        <v>32199.17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223</v>
      </c>
      <c r="I27" s="210">
        <v>203</v>
      </c>
      <c r="J27" s="210">
        <v>243</v>
      </c>
      <c r="K27" s="205">
        <v>162678.82</v>
      </c>
      <c r="L27" s="205">
        <v>162678.82</v>
      </c>
      <c r="M27" s="205">
        <v>0</v>
      </c>
      <c r="N27" s="210">
        <v>26</v>
      </c>
      <c r="O27" s="205">
        <v>71673.009999999995</v>
      </c>
      <c r="P27" s="205">
        <v>71673.009999999995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36</v>
      </c>
      <c r="D28" s="210"/>
      <c r="E28" s="326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67</v>
      </c>
      <c r="I29" s="210">
        <v>23</v>
      </c>
      <c r="J29" s="210">
        <v>33</v>
      </c>
      <c r="K29" s="205">
        <v>37396.93</v>
      </c>
      <c r="L29" s="205">
        <v>37396.93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89</v>
      </c>
      <c r="I30" s="210">
        <v>44</v>
      </c>
      <c r="J30" s="210">
        <v>53</v>
      </c>
      <c r="K30" s="205">
        <v>70330.38</v>
      </c>
      <c r="L30" s="205">
        <v>13875.06</v>
      </c>
      <c r="M30" s="205">
        <v>56455.32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55</v>
      </c>
      <c r="I31" s="210">
        <v>33</v>
      </c>
      <c r="J31" s="210">
        <v>47</v>
      </c>
      <c r="K31" s="205">
        <v>38306.239999999998</v>
      </c>
      <c r="L31" s="205">
        <v>38306.239999999998</v>
      </c>
      <c r="M31" s="205">
        <v>0</v>
      </c>
      <c r="N31" s="210">
        <v>11</v>
      </c>
      <c r="O31" s="205">
        <v>44664.06</v>
      </c>
      <c r="P31" s="205">
        <v>44664.06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74</v>
      </c>
      <c r="I33" s="210">
        <v>66</v>
      </c>
      <c r="J33" s="210">
        <v>79</v>
      </c>
      <c r="K33" s="205">
        <v>56682.06</v>
      </c>
      <c r="L33" s="205">
        <v>56682.06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29</v>
      </c>
      <c r="C34" s="210" t="s">
        <v>36</v>
      </c>
      <c r="D34" s="210"/>
      <c r="E34" s="210" t="s">
        <v>42</v>
      </c>
      <c r="F34" s="210" t="s">
        <v>101</v>
      </c>
      <c r="G34" s="229" t="s">
        <v>269</v>
      </c>
      <c r="H34" s="210">
        <v>141</v>
      </c>
      <c r="I34" s="210">
        <v>98</v>
      </c>
      <c r="J34" s="210">
        <v>143</v>
      </c>
      <c r="K34" s="205">
        <v>120686.19</v>
      </c>
      <c r="L34" s="205">
        <v>120686.19</v>
      </c>
      <c r="M34" s="205">
        <v>0</v>
      </c>
      <c r="N34" s="210">
        <v>57</v>
      </c>
      <c r="O34" s="205">
        <v>108482.46</v>
      </c>
      <c r="P34" s="205">
        <v>108482.46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31</v>
      </c>
      <c r="C35" s="210" t="s">
        <v>36</v>
      </c>
      <c r="D35" s="210"/>
      <c r="E35" s="210" t="s">
        <v>46</v>
      </c>
      <c r="F35" s="210" t="s">
        <v>137</v>
      </c>
      <c r="G35" s="229" t="s">
        <v>269</v>
      </c>
      <c r="H35" s="210">
        <v>141</v>
      </c>
      <c r="I35" s="210">
        <v>90</v>
      </c>
      <c r="J35" s="210">
        <v>152</v>
      </c>
      <c r="K35" s="205">
        <v>154994.5</v>
      </c>
      <c r="L35" s="205">
        <v>154994.5</v>
      </c>
      <c r="M35" s="205">
        <v>0</v>
      </c>
      <c r="N35" s="210">
        <v>79</v>
      </c>
      <c r="O35" s="205">
        <v>165420.79</v>
      </c>
      <c r="P35" s="205">
        <v>165420.79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32</v>
      </c>
      <c r="C36" s="210" t="s">
        <v>36</v>
      </c>
      <c r="D36" s="210"/>
      <c r="E36" s="326" t="s">
        <v>41</v>
      </c>
      <c r="F36" s="210" t="s">
        <v>102</v>
      </c>
      <c r="G36" s="229" t="s">
        <v>269</v>
      </c>
      <c r="H36" s="210">
        <v>123</v>
      </c>
      <c r="I36" s="210">
        <v>100</v>
      </c>
      <c r="J36" s="210">
        <v>138</v>
      </c>
      <c r="K36" s="205">
        <v>134022.07</v>
      </c>
      <c r="L36" s="205">
        <v>134022.07</v>
      </c>
      <c r="M36" s="205">
        <v>0</v>
      </c>
      <c r="N36" s="210">
        <v>60</v>
      </c>
      <c r="O36" s="205">
        <v>141637.24</v>
      </c>
      <c r="P36" s="205">
        <v>131740.01999999999</v>
      </c>
      <c r="Q36" s="205">
        <v>9897.2199999999993</v>
      </c>
    </row>
    <row r="37" spans="1:17" s="183" customFormat="1" ht="16.5" customHeight="1" x14ac:dyDescent="0.2">
      <c r="A37" s="210">
        <v>29</v>
      </c>
      <c r="B37" s="210" t="s">
        <v>138</v>
      </c>
      <c r="C37" s="210" t="s">
        <v>61</v>
      </c>
      <c r="D37" s="210" t="s">
        <v>191</v>
      </c>
      <c r="E37" s="220" t="s">
        <v>133</v>
      </c>
      <c r="F37" s="210" t="s">
        <v>264</v>
      </c>
      <c r="G37" s="229" t="s">
        <v>269</v>
      </c>
      <c r="H37" s="210">
        <v>155</v>
      </c>
      <c r="I37" s="210">
        <v>139</v>
      </c>
      <c r="J37" s="210">
        <v>164</v>
      </c>
      <c r="K37" s="205">
        <v>82982.63</v>
      </c>
      <c r="L37" s="205">
        <v>82982.63</v>
      </c>
      <c r="M37" s="205">
        <v>0</v>
      </c>
      <c r="N37" s="210">
        <v>0</v>
      </c>
      <c r="O37" s="205">
        <v>0</v>
      </c>
      <c r="P37" s="205">
        <v>0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188</v>
      </c>
      <c r="C38" s="210" t="s">
        <v>36</v>
      </c>
      <c r="D38" s="210"/>
      <c r="E38" s="220" t="s">
        <v>133</v>
      </c>
      <c r="F38" s="210" t="s">
        <v>189</v>
      </c>
      <c r="G38" s="229" t="s">
        <v>269</v>
      </c>
      <c r="H38" s="210">
        <v>13</v>
      </c>
      <c r="I38" s="210">
        <v>10</v>
      </c>
      <c r="J38" s="210">
        <v>16</v>
      </c>
      <c r="K38" s="205">
        <v>8838.06</v>
      </c>
      <c r="L38" s="205">
        <v>8838.06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140</v>
      </c>
      <c r="C39" s="210" t="s">
        <v>36</v>
      </c>
      <c r="D39" s="210"/>
      <c r="E39" s="210" t="s">
        <v>141</v>
      </c>
      <c r="F39" s="210" t="s">
        <v>142</v>
      </c>
      <c r="G39" s="229" t="s">
        <v>269</v>
      </c>
      <c r="H39" s="210">
        <v>44</v>
      </c>
      <c r="I39" s="210">
        <v>33</v>
      </c>
      <c r="J39" s="210">
        <v>44</v>
      </c>
      <c r="K39" s="205">
        <v>40188.9</v>
      </c>
      <c r="L39" s="205">
        <v>33678.85</v>
      </c>
      <c r="M39" s="205">
        <v>6510.05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33</v>
      </c>
      <c r="C40" s="210" t="s">
        <v>36</v>
      </c>
      <c r="D40" s="210"/>
      <c r="E40" s="210" t="s">
        <v>47</v>
      </c>
      <c r="F40" s="210" t="s">
        <v>143</v>
      </c>
      <c r="G40" s="229" t="s">
        <v>269</v>
      </c>
      <c r="H40" s="210">
        <v>39</v>
      </c>
      <c r="I40" s="210">
        <v>32</v>
      </c>
      <c r="J40" s="210">
        <v>43</v>
      </c>
      <c r="K40" s="205">
        <v>48199.21</v>
      </c>
      <c r="L40" s="205">
        <v>48199.21</v>
      </c>
      <c r="M40" s="205">
        <v>0</v>
      </c>
      <c r="N40" s="210">
        <v>18</v>
      </c>
      <c r="O40" s="205">
        <v>38818.269999999997</v>
      </c>
      <c r="P40" s="205">
        <v>38818.269999999997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81</v>
      </c>
      <c r="C41" s="210" t="s">
        <v>61</v>
      </c>
      <c r="D41" s="210" t="s">
        <v>230</v>
      </c>
      <c r="E41" s="210" t="s">
        <v>133</v>
      </c>
      <c r="F41" s="210" t="s">
        <v>231</v>
      </c>
      <c r="G41" s="229" t="s">
        <v>269</v>
      </c>
      <c r="H41" s="210">
        <v>66</v>
      </c>
      <c r="I41" s="210">
        <v>50</v>
      </c>
      <c r="J41" s="210">
        <v>64</v>
      </c>
      <c r="K41" s="205">
        <v>39306.19</v>
      </c>
      <c r="L41" s="205">
        <v>39306.19</v>
      </c>
      <c r="M41" s="205">
        <v>0</v>
      </c>
      <c r="N41" s="210">
        <v>6</v>
      </c>
      <c r="O41" s="205">
        <v>10450.76</v>
      </c>
      <c r="P41" s="205">
        <v>10450.76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34</v>
      </c>
      <c r="C42" s="210" t="s">
        <v>61</v>
      </c>
      <c r="D42" s="210" t="s">
        <v>158</v>
      </c>
      <c r="E42" s="210" t="s">
        <v>85</v>
      </c>
      <c r="F42" s="210" t="s">
        <v>144</v>
      </c>
      <c r="G42" s="229" t="s">
        <v>269</v>
      </c>
      <c r="H42" s="210">
        <v>373</v>
      </c>
      <c r="I42" s="210">
        <v>321</v>
      </c>
      <c r="J42" s="210">
        <v>404</v>
      </c>
      <c r="K42" s="205">
        <v>318087.44</v>
      </c>
      <c r="L42" s="205">
        <v>318087.44</v>
      </c>
      <c r="M42" s="205">
        <v>0</v>
      </c>
      <c r="N42" s="210">
        <v>0</v>
      </c>
      <c r="O42" s="205">
        <v>0</v>
      </c>
      <c r="P42" s="205">
        <v>0</v>
      </c>
      <c r="Q42" s="205">
        <v>0</v>
      </c>
    </row>
    <row r="43" spans="1:17" s="202" customFormat="1" ht="16.5" customHeight="1" x14ac:dyDescent="0.2">
      <c r="A43" s="210">
        <v>35</v>
      </c>
      <c r="B43" s="327" t="s">
        <v>28</v>
      </c>
      <c r="C43" s="327" t="s">
        <v>36</v>
      </c>
      <c r="D43" s="327"/>
      <c r="E43" s="210" t="s">
        <v>268</v>
      </c>
      <c r="F43" s="327" t="s">
        <v>284</v>
      </c>
      <c r="G43" s="327" t="s">
        <v>117</v>
      </c>
      <c r="H43" s="328">
        <v>5</v>
      </c>
      <c r="I43" s="329">
        <v>3</v>
      </c>
      <c r="J43" s="329">
        <v>3</v>
      </c>
      <c r="K43" s="330">
        <v>6448.4</v>
      </c>
      <c r="L43" s="330">
        <v>5833.9</v>
      </c>
      <c r="M43" s="205">
        <v>614.5</v>
      </c>
      <c r="N43" s="329">
        <v>0</v>
      </c>
      <c r="O43" s="330">
        <v>0</v>
      </c>
      <c r="P43" s="330">
        <v>0</v>
      </c>
      <c r="Q43" s="205">
        <v>0</v>
      </c>
    </row>
    <row r="44" spans="1:17" s="202" customFormat="1" ht="16.5" customHeight="1" x14ac:dyDescent="0.2">
      <c r="A44" s="210">
        <v>36</v>
      </c>
      <c r="B44" s="327" t="s">
        <v>29</v>
      </c>
      <c r="C44" s="327" t="s">
        <v>36</v>
      </c>
      <c r="D44" s="327"/>
      <c r="E44" s="210" t="s">
        <v>276</v>
      </c>
      <c r="F44" s="327" t="s">
        <v>285</v>
      </c>
      <c r="G44" s="327" t="s">
        <v>117</v>
      </c>
      <c r="H44" s="329">
        <v>30</v>
      </c>
      <c r="I44" s="329">
        <v>19</v>
      </c>
      <c r="J44" s="329">
        <v>19</v>
      </c>
      <c r="K44" s="330">
        <v>32494.5</v>
      </c>
      <c r="L44" s="330">
        <v>28076.1</v>
      </c>
      <c r="M44" s="205">
        <v>4418.3999999999996</v>
      </c>
      <c r="N44" s="329">
        <v>0</v>
      </c>
      <c r="O44" s="330">
        <v>0</v>
      </c>
      <c r="P44" s="330">
        <v>0</v>
      </c>
      <c r="Q44" s="205">
        <v>0</v>
      </c>
    </row>
    <row r="45" spans="1:17" s="202" customFormat="1" ht="16.5" customHeight="1" x14ac:dyDescent="0.2">
      <c r="A45" s="210">
        <v>37</v>
      </c>
      <c r="B45" s="327" t="s">
        <v>89</v>
      </c>
      <c r="C45" s="327" t="s">
        <v>36</v>
      </c>
      <c r="D45" s="327"/>
      <c r="E45" s="210" t="s">
        <v>273</v>
      </c>
      <c r="F45" s="327" t="s">
        <v>287</v>
      </c>
      <c r="G45" s="327" t="s">
        <v>117</v>
      </c>
      <c r="H45" s="329">
        <v>5</v>
      </c>
      <c r="I45" s="329">
        <v>0</v>
      </c>
      <c r="J45" s="329">
        <v>0</v>
      </c>
      <c r="K45" s="330">
        <v>0</v>
      </c>
      <c r="L45" s="330">
        <v>0</v>
      </c>
      <c r="M45" s="205">
        <v>0</v>
      </c>
      <c r="N45" s="329">
        <v>0</v>
      </c>
      <c r="O45" s="330">
        <v>0</v>
      </c>
      <c r="P45" s="330">
        <v>0</v>
      </c>
      <c r="Q45" s="205">
        <v>0</v>
      </c>
    </row>
    <row r="46" spans="1:17" s="202" customFormat="1" ht="16.5" customHeight="1" x14ac:dyDescent="0.2">
      <c r="A46" s="210">
        <v>38</v>
      </c>
      <c r="B46" s="327" t="s">
        <v>21</v>
      </c>
      <c r="C46" s="327" t="s">
        <v>36</v>
      </c>
      <c r="D46" s="327"/>
      <c r="E46" s="210" t="s">
        <v>273</v>
      </c>
      <c r="F46" s="327" t="s">
        <v>288</v>
      </c>
      <c r="G46" s="327" t="s">
        <v>117</v>
      </c>
      <c r="H46" s="331">
        <v>4</v>
      </c>
      <c r="I46" s="331">
        <v>0</v>
      </c>
      <c r="J46" s="331">
        <v>0</v>
      </c>
      <c r="K46" s="332">
        <v>0</v>
      </c>
      <c r="L46" s="332">
        <v>0</v>
      </c>
      <c r="M46" s="205">
        <v>0</v>
      </c>
      <c r="N46" s="331">
        <v>0</v>
      </c>
      <c r="O46" s="332">
        <v>0</v>
      </c>
      <c r="P46" s="332">
        <v>0</v>
      </c>
      <c r="Q46" s="205">
        <v>0</v>
      </c>
    </row>
    <row r="47" spans="1:17" s="202" customFormat="1" ht="16.5" customHeight="1" x14ac:dyDescent="0.2">
      <c r="A47" s="210">
        <v>39</v>
      </c>
      <c r="B47" s="219" t="s">
        <v>22</v>
      </c>
      <c r="C47" s="219" t="s">
        <v>61</v>
      </c>
      <c r="D47" s="210" t="s">
        <v>278</v>
      </c>
      <c r="E47" s="210" t="s">
        <v>270</v>
      </c>
      <c r="F47" s="219" t="s">
        <v>194</v>
      </c>
      <c r="G47" s="219" t="s">
        <v>63</v>
      </c>
      <c r="H47" s="218">
        <v>133</v>
      </c>
      <c r="I47" s="218">
        <v>64</v>
      </c>
      <c r="J47" s="218">
        <v>64</v>
      </c>
      <c r="K47" s="217">
        <v>79670.600000000006</v>
      </c>
      <c r="L47" s="217">
        <v>79670.600000000006</v>
      </c>
      <c r="M47" s="205">
        <v>0</v>
      </c>
      <c r="N47" s="218">
        <v>49</v>
      </c>
      <c r="O47" s="221">
        <v>52545.9</v>
      </c>
      <c r="P47" s="217">
        <v>52545.9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27</v>
      </c>
      <c r="C48" s="219" t="s">
        <v>36</v>
      </c>
      <c r="D48" s="219"/>
      <c r="E48" s="210" t="s">
        <v>270</v>
      </c>
      <c r="F48" s="219" t="s">
        <v>195</v>
      </c>
      <c r="G48" s="219" t="s">
        <v>63</v>
      </c>
      <c r="H48" s="218">
        <v>82</v>
      </c>
      <c r="I48" s="218">
        <v>42</v>
      </c>
      <c r="J48" s="218">
        <v>42</v>
      </c>
      <c r="K48" s="217">
        <v>66092.2</v>
      </c>
      <c r="L48" s="217">
        <v>66092.2</v>
      </c>
      <c r="M48" s="205">
        <v>0</v>
      </c>
      <c r="N48" s="218">
        <v>48</v>
      </c>
      <c r="O48" s="221">
        <v>65358.12</v>
      </c>
      <c r="P48" s="217">
        <v>65358.12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31</v>
      </c>
      <c r="C49" s="219" t="s">
        <v>36</v>
      </c>
      <c r="D49" s="219"/>
      <c r="E49" s="220" t="s">
        <v>283</v>
      </c>
      <c r="F49" s="222" t="s">
        <v>196</v>
      </c>
      <c r="G49" s="219" t="s">
        <v>63</v>
      </c>
      <c r="H49" s="218">
        <v>41</v>
      </c>
      <c r="I49" s="218">
        <v>18</v>
      </c>
      <c r="J49" s="218">
        <v>18</v>
      </c>
      <c r="K49" s="217">
        <v>23898.3</v>
      </c>
      <c r="L49" s="217">
        <v>23898.3</v>
      </c>
      <c r="M49" s="205">
        <v>0</v>
      </c>
      <c r="N49" s="218">
        <v>17</v>
      </c>
      <c r="O49" s="221">
        <v>24944.5</v>
      </c>
      <c r="P49" s="217">
        <v>24944.5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24</v>
      </c>
      <c r="C50" s="219" t="s">
        <v>36</v>
      </c>
      <c r="D50" s="219"/>
      <c r="E50" s="220" t="s">
        <v>280</v>
      </c>
      <c r="F50" s="219" t="s">
        <v>197</v>
      </c>
      <c r="G50" s="219" t="s">
        <v>63</v>
      </c>
      <c r="H50" s="218">
        <v>10</v>
      </c>
      <c r="I50" s="218">
        <v>3</v>
      </c>
      <c r="J50" s="218">
        <v>3</v>
      </c>
      <c r="K50" s="217">
        <v>3810.8</v>
      </c>
      <c r="L50" s="217">
        <v>3810.8</v>
      </c>
      <c r="M50" s="205">
        <v>0</v>
      </c>
      <c r="N50" s="218">
        <v>5</v>
      </c>
      <c r="O50" s="221">
        <v>4933.6000000000004</v>
      </c>
      <c r="P50" s="217">
        <v>4933.6000000000004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32</v>
      </c>
      <c r="C51" s="219" t="s">
        <v>36</v>
      </c>
      <c r="D51" s="219"/>
      <c r="E51" s="220" t="s">
        <v>275</v>
      </c>
      <c r="F51" s="219" t="s">
        <v>198</v>
      </c>
      <c r="G51" s="219" t="s">
        <v>63</v>
      </c>
      <c r="H51" s="218">
        <v>97</v>
      </c>
      <c r="I51" s="218">
        <v>8</v>
      </c>
      <c r="J51" s="218">
        <v>8</v>
      </c>
      <c r="K51" s="217">
        <v>7752.8</v>
      </c>
      <c r="L51" s="217">
        <v>7752.8</v>
      </c>
      <c r="M51" s="205">
        <v>0</v>
      </c>
      <c r="N51" s="218">
        <v>32</v>
      </c>
      <c r="O51" s="221">
        <v>31765.1</v>
      </c>
      <c r="P51" s="217">
        <v>31765.1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71</v>
      </c>
      <c r="C52" s="219" t="s">
        <v>36</v>
      </c>
      <c r="D52" s="219"/>
      <c r="E52" s="210" t="s">
        <v>272</v>
      </c>
      <c r="F52" s="219" t="s">
        <v>199</v>
      </c>
      <c r="G52" s="219" t="s">
        <v>63</v>
      </c>
      <c r="H52" s="218">
        <v>84</v>
      </c>
      <c r="I52" s="218">
        <v>25</v>
      </c>
      <c r="J52" s="218">
        <v>25</v>
      </c>
      <c r="K52" s="217">
        <v>41124.639999999999</v>
      </c>
      <c r="L52" s="217">
        <v>41124.639999999999</v>
      </c>
      <c r="M52" s="205">
        <v>0</v>
      </c>
      <c r="N52" s="218">
        <v>36</v>
      </c>
      <c r="O52" s="221">
        <v>39758.639999999999</v>
      </c>
      <c r="P52" s="217">
        <v>39758.639999999999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184</v>
      </c>
      <c r="C53" s="219" t="s">
        <v>61</v>
      </c>
      <c r="D53" s="210" t="s">
        <v>185</v>
      </c>
      <c r="E53" s="220" t="s">
        <v>275</v>
      </c>
      <c r="F53" s="219" t="s">
        <v>200</v>
      </c>
      <c r="G53" s="219" t="s">
        <v>63</v>
      </c>
      <c r="H53" s="218">
        <v>104</v>
      </c>
      <c r="I53" s="218">
        <v>42</v>
      </c>
      <c r="J53" s="218">
        <v>42</v>
      </c>
      <c r="K53" s="217">
        <v>56435.3</v>
      </c>
      <c r="L53" s="217">
        <v>56435.3</v>
      </c>
      <c r="M53" s="205">
        <v>0</v>
      </c>
      <c r="N53" s="218">
        <v>0</v>
      </c>
      <c r="O53" s="217">
        <v>0</v>
      </c>
      <c r="P53" s="217">
        <v>0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145</v>
      </c>
      <c r="C54" s="219" t="s">
        <v>61</v>
      </c>
      <c r="D54" s="210" t="s">
        <v>179</v>
      </c>
      <c r="E54" s="210" t="s">
        <v>270</v>
      </c>
      <c r="F54" s="219" t="s">
        <v>201</v>
      </c>
      <c r="G54" s="219" t="s">
        <v>63</v>
      </c>
      <c r="H54" s="218">
        <v>127</v>
      </c>
      <c r="I54" s="218">
        <v>80</v>
      </c>
      <c r="J54" s="218">
        <v>63</v>
      </c>
      <c r="K54" s="217">
        <v>112563.98</v>
      </c>
      <c r="L54" s="217">
        <v>112563.98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132</v>
      </c>
      <c r="C55" s="219" t="s">
        <v>36</v>
      </c>
      <c r="D55" s="219"/>
      <c r="E55" s="210" t="s">
        <v>270</v>
      </c>
      <c r="F55" s="219" t="s">
        <v>202</v>
      </c>
      <c r="G55" s="219" t="s">
        <v>63</v>
      </c>
      <c r="H55" s="218">
        <v>40</v>
      </c>
      <c r="I55" s="218">
        <v>9</v>
      </c>
      <c r="J55" s="218">
        <v>9</v>
      </c>
      <c r="K55" s="217">
        <v>7576.6</v>
      </c>
      <c r="L55" s="217">
        <v>7576.6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138</v>
      </c>
      <c r="C56" s="219" t="s">
        <v>36</v>
      </c>
      <c r="D56" s="219"/>
      <c r="E56" s="210" t="s">
        <v>270</v>
      </c>
      <c r="F56" s="219" t="s">
        <v>203</v>
      </c>
      <c r="G56" s="219" t="s">
        <v>63</v>
      </c>
      <c r="H56" s="218">
        <v>17</v>
      </c>
      <c r="I56" s="218">
        <v>0</v>
      </c>
      <c r="J56" s="218">
        <v>0</v>
      </c>
      <c r="K56" s="217">
        <v>0</v>
      </c>
      <c r="L56" s="217">
        <v>0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140</v>
      </c>
      <c r="C57" s="219" t="s">
        <v>36</v>
      </c>
      <c r="D57" s="219"/>
      <c r="E57" s="210" t="s">
        <v>272</v>
      </c>
      <c r="F57" s="219" t="s">
        <v>204</v>
      </c>
      <c r="G57" s="219" t="s">
        <v>63</v>
      </c>
      <c r="H57" s="218">
        <v>9</v>
      </c>
      <c r="I57" s="218">
        <v>1</v>
      </c>
      <c r="J57" s="218">
        <v>1</v>
      </c>
      <c r="K57" s="217">
        <v>1841</v>
      </c>
      <c r="L57" s="217">
        <v>1841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236</v>
      </c>
      <c r="C58" s="219" t="s">
        <v>35</v>
      </c>
      <c r="D58" s="219" t="s">
        <v>306</v>
      </c>
      <c r="E58" s="219" t="s">
        <v>150</v>
      </c>
      <c r="F58" s="219" t="s">
        <v>253</v>
      </c>
      <c r="G58" s="219" t="s">
        <v>63</v>
      </c>
      <c r="H58" s="218">
        <v>1</v>
      </c>
      <c r="I58" s="218">
        <v>2</v>
      </c>
      <c r="J58" s="218">
        <v>2</v>
      </c>
      <c r="K58" s="217">
        <v>4970.7</v>
      </c>
      <c r="L58" s="217">
        <v>4970.7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181</v>
      </c>
      <c r="C59" s="219" t="s">
        <v>36</v>
      </c>
      <c r="D59" s="219"/>
      <c r="E59" s="210" t="s">
        <v>270</v>
      </c>
      <c r="F59" s="219" t="s">
        <v>205</v>
      </c>
      <c r="G59" s="219" t="s">
        <v>63</v>
      </c>
      <c r="H59" s="218">
        <v>11</v>
      </c>
      <c r="I59" s="218">
        <v>0</v>
      </c>
      <c r="J59" s="218">
        <v>0</v>
      </c>
      <c r="K59" s="217">
        <v>0</v>
      </c>
      <c r="L59" s="217">
        <v>0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81</v>
      </c>
      <c r="C60" s="219" t="s">
        <v>36</v>
      </c>
      <c r="D60" s="219"/>
      <c r="E60" s="210" t="s">
        <v>270</v>
      </c>
      <c r="F60" s="219" t="s">
        <v>206</v>
      </c>
      <c r="G60" s="219" t="s">
        <v>63</v>
      </c>
      <c r="H60" s="218">
        <v>33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138</v>
      </c>
      <c r="C61" s="219" t="s">
        <v>61</v>
      </c>
      <c r="D61" s="210" t="s">
        <v>191</v>
      </c>
      <c r="E61" s="210" t="s">
        <v>270</v>
      </c>
      <c r="F61" s="219" t="s">
        <v>255</v>
      </c>
      <c r="G61" s="219" t="s">
        <v>63</v>
      </c>
      <c r="H61" s="218">
        <v>18</v>
      </c>
      <c r="I61" s="218">
        <v>20</v>
      </c>
      <c r="J61" s="218">
        <v>20</v>
      </c>
      <c r="K61" s="217">
        <v>22338.6</v>
      </c>
      <c r="L61" s="217">
        <v>22338.6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132</v>
      </c>
      <c r="C62" s="219" t="s">
        <v>61</v>
      </c>
      <c r="D62" s="210" t="s">
        <v>238</v>
      </c>
      <c r="E62" s="210" t="s">
        <v>270</v>
      </c>
      <c r="F62" s="219" t="s">
        <v>257</v>
      </c>
      <c r="G62" s="219" t="s">
        <v>63</v>
      </c>
      <c r="H62" s="218">
        <v>35</v>
      </c>
      <c r="I62" s="218">
        <v>38</v>
      </c>
      <c r="J62" s="218">
        <v>38</v>
      </c>
      <c r="K62" s="217">
        <v>53682.3</v>
      </c>
      <c r="L62" s="217">
        <v>53682.3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81</v>
      </c>
      <c r="C63" s="219">
        <v>2</v>
      </c>
      <c r="D63" s="210" t="s">
        <v>308</v>
      </c>
      <c r="E63" s="210" t="s">
        <v>270</v>
      </c>
      <c r="F63" s="219" t="s">
        <v>309</v>
      </c>
      <c r="G63" s="219" t="s">
        <v>63</v>
      </c>
      <c r="H63" s="218">
        <v>3</v>
      </c>
      <c r="I63" s="218">
        <v>6</v>
      </c>
      <c r="J63" s="218">
        <v>6</v>
      </c>
      <c r="K63" s="217">
        <v>7548.1</v>
      </c>
      <c r="L63" s="217">
        <v>7548.1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326" t="s">
        <v>58</v>
      </c>
      <c r="C64" s="333" t="s">
        <v>36</v>
      </c>
      <c r="D64" s="333"/>
      <c r="E64" s="210" t="s">
        <v>274</v>
      </c>
      <c r="F64" s="326" t="s">
        <v>291</v>
      </c>
      <c r="G64" s="326" t="s">
        <v>292</v>
      </c>
      <c r="H64" s="334">
        <v>60</v>
      </c>
      <c r="I64" s="334">
        <v>34</v>
      </c>
      <c r="J64" s="334">
        <v>34</v>
      </c>
      <c r="K64" s="335">
        <v>88533.5</v>
      </c>
      <c r="L64" s="335">
        <v>88533.5</v>
      </c>
      <c r="M64" s="205">
        <v>0</v>
      </c>
      <c r="N64" s="336">
        <v>34</v>
      </c>
      <c r="O64" s="335">
        <v>57094.3</v>
      </c>
      <c r="P64" s="335">
        <v>57094.3</v>
      </c>
      <c r="Q64" s="205">
        <v>0</v>
      </c>
    </row>
    <row r="65" spans="1:17" s="202" customFormat="1" ht="16.5" customHeight="1" x14ac:dyDescent="0.2">
      <c r="A65" s="210">
        <v>57</v>
      </c>
      <c r="B65" s="333" t="s">
        <v>28</v>
      </c>
      <c r="C65" s="333" t="s">
        <v>36</v>
      </c>
      <c r="D65" s="333"/>
      <c r="E65" s="210" t="s">
        <v>268</v>
      </c>
      <c r="F65" s="326" t="s">
        <v>293</v>
      </c>
      <c r="G65" s="326" t="s">
        <v>292</v>
      </c>
      <c r="H65" s="334">
        <v>42</v>
      </c>
      <c r="I65" s="334">
        <v>14</v>
      </c>
      <c r="J65" s="334">
        <v>14</v>
      </c>
      <c r="K65" s="335">
        <v>25639.7</v>
      </c>
      <c r="L65" s="335">
        <v>25639.7</v>
      </c>
      <c r="M65" s="205">
        <v>0</v>
      </c>
      <c r="N65" s="336">
        <v>0</v>
      </c>
      <c r="O65" s="335">
        <v>0</v>
      </c>
      <c r="P65" s="335">
        <v>0</v>
      </c>
      <c r="Q65" s="205">
        <v>0</v>
      </c>
    </row>
    <row r="66" spans="1:17" s="202" customFormat="1" ht="16.5" customHeight="1" x14ac:dyDescent="0.2">
      <c r="A66" s="210">
        <v>58</v>
      </c>
      <c r="B66" s="326" t="s">
        <v>18</v>
      </c>
      <c r="C66" s="333" t="s">
        <v>61</v>
      </c>
      <c r="D66" s="326" t="s">
        <v>151</v>
      </c>
      <c r="E66" s="210" t="s">
        <v>268</v>
      </c>
      <c r="F66" s="326" t="s">
        <v>307</v>
      </c>
      <c r="G66" s="326" t="s">
        <v>292</v>
      </c>
      <c r="H66" s="334">
        <v>123</v>
      </c>
      <c r="I66" s="334">
        <v>61</v>
      </c>
      <c r="J66" s="334">
        <v>61</v>
      </c>
      <c r="K66" s="335">
        <v>54021.98</v>
      </c>
      <c r="L66" s="335">
        <v>54021.98</v>
      </c>
      <c r="M66" s="205">
        <v>0</v>
      </c>
      <c r="N66" s="336">
        <v>26</v>
      </c>
      <c r="O66" s="335">
        <v>23186.19</v>
      </c>
      <c r="P66" s="335">
        <v>23186.19</v>
      </c>
      <c r="Q66" s="205">
        <v>0</v>
      </c>
    </row>
    <row r="67" spans="1:17" s="202" customFormat="1" ht="16.5" customHeight="1" x14ac:dyDescent="0.2">
      <c r="A67" s="210">
        <v>59</v>
      </c>
      <c r="B67" s="333" t="s">
        <v>25</v>
      </c>
      <c r="C67" s="333" t="s">
        <v>36</v>
      </c>
      <c r="D67" s="333"/>
      <c r="E67" s="326" t="s">
        <v>281</v>
      </c>
      <c r="F67" s="326" t="s">
        <v>295</v>
      </c>
      <c r="G67" s="326" t="s">
        <v>292</v>
      </c>
      <c r="H67" s="334">
        <v>38</v>
      </c>
      <c r="I67" s="334">
        <v>16</v>
      </c>
      <c r="J67" s="334">
        <v>16</v>
      </c>
      <c r="K67" s="335">
        <v>9251.5300000000007</v>
      </c>
      <c r="L67" s="335">
        <v>9251.5300000000007</v>
      </c>
      <c r="M67" s="205">
        <v>0</v>
      </c>
      <c r="N67" s="336">
        <v>10</v>
      </c>
      <c r="O67" s="335">
        <v>4804.8</v>
      </c>
      <c r="P67" s="335">
        <v>4804.8</v>
      </c>
      <c r="Q67" s="205">
        <v>0</v>
      </c>
    </row>
    <row r="68" spans="1:17" s="202" customFormat="1" ht="16.5" customHeight="1" x14ac:dyDescent="0.2">
      <c r="A68" s="210">
        <v>60</v>
      </c>
      <c r="B68" s="333" t="s">
        <v>71</v>
      </c>
      <c r="C68" s="333" t="s">
        <v>36</v>
      </c>
      <c r="D68" s="333"/>
      <c r="E68" s="326" t="s">
        <v>301</v>
      </c>
      <c r="F68" s="326" t="s">
        <v>297</v>
      </c>
      <c r="G68" s="326" t="s">
        <v>292</v>
      </c>
      <c r="H68" s="334">
        <v>86</v>
      </c>
      <c r="I68" s="334">
        <v>64</v>
      </c>
      <c r="J68" s="334">
        <v>64</v>
      </c>
      <c r="K68" s="335">
        <v>52395.46</v>
      </c>
      <c r="L68" s="335">
        <v>52395.46</v>
      </c>
      <c r="M68" s="205">
        <v>0</v>
      </c>
      <c r="N68" s="336">
        <v>27</v>
      </c>
      <c r="O68" s="335">
        <v>28270.15</v>
      </c>
      <c r="P68" s="335">
        <v>28270.15</v>
      </c>
      <c r="Q68" s="205">
        <v>0</v>
      </c>
    </row>
    <row r="69" spans="1:17" s="202" customFormat="1" ht="16.5" customHeight="1" x14ac:dyDescent="0.2">
      <c r="A69" s="210">
        <v>61</v>
      </c>
      <c r="B69" s="333" t="s">
        <v>30</v>
      </c>
      <c r="C69" s="333" t="s">
        <v>36</v>
      </c>
      <c r="D69" s="333"/>
      <c r="E69" s="326" t="s">
        <v>282</v>
      </c>
      <c r="F69" s="326" t="s">
        <v>298</v>
      </c>
      <c r="G69" s="326" t="s">
        <v>292</v>
      </c>
      <c r="H69" s="334">
        <v>37</v>
      </c>
      <c r="I69" s="334">
        <v>0</v>
      </c>
      <c r="J69" s="334">
        <v>0</v>
      </c>
      <c r="K69" s="335">
        <v>0</v>
      </c>
      <c r="L69" s="335">
        <v>0</v>
      </c>
      <c r="M69" s="205">
        <v>0</v>
      </c>
      <c r="N69" s="336">
        <v>0</v>
      </c>
      <c r="O69" s="335">
        <v>0</v>
      </c>
      <c r="P69" s="335">
        <v>0</v>
      </c>
      <c r="Q69" s="205">
        <v>0</v>
      </c>
    </row>
    <row r="70" spans="1:17" s="202" customFormat="1" ht="16.5" customHeight="1" x14ac:dyDescent="0.2">
      <c r="A70" s="210">
        <v>62</v>
      </c>
      <c r="B70" s="333" t="s">
        <v>26</v>
      </c>
      <c r="C70" s="333" t="s">
        <v>36</v>
      </c>
      <c r="D70" s="333"/>
      <c r="E70" s="326" t="s">
        <v>282</v>
      </c>
      <c r="F70" s="326" t="s">
        <v>299</v>
      </c>
      <c r="G70" s="326" t="s">
        <v>292</v>
      </c>
      <c r="H70" s="334">
        <v>64</v>
      </c>
      <c r="I70" s="334">
        <v>36</v>
      </c>
      <c r="J70" s="334">
        <v>36</v>
      </c>
      <c r="K70" s="335">
        <v>60800.58</v>
      </c>
      <c r="L70" s="335">
        <v>60709.14</v>
      </c>
      <c r="M70" s="205">
        <v>91.44</v>
      </c>
      <c r="N70" s="336">
        <v>13</v>
      </c>
      <c r="O70" s="335">
        <v>28218.55</v>
      </c>
      <c r="P70" s="335">
        <v>28218.55</v>
      </c>
      <c r="Q70" s="205">
        <v>0</v>
      </c>
    </row>
    <row r="71" spans="1:17" s="202" customFormat="1" ht="16.5" customHeight="1" x14ac:dyDescent="0.2">
      <c r="A71" s="210">
        <v>63</v>
      </c>
      <c r="B71" s="326" t="s">
        <v>145</v>
      </c>
      <c r="C71" s="333" t="s">
        <v>61</v>
      </c>
      <c r="D71" s="210" t="s">
        <v>179</v>
      </c>
      <c r="E71" s="210" t="s">
        <v>270</v>
      </c>
      <c r="F71" s="326" t="s">
        <v>300</v>
      </c>
      <c r="G71" s="326" t="s">
        <v>292</v>
      </c>
      <c r="H71" s="334">
        <v>5</v>
      </c>
      <c r="I71" s="334">
        <v>4</v>
      </c>
      <c r="J71" s="334">
        <v>4</v>
      </c>
      <c r="K71" s="335">
        <v>6574.7</v>
      </c>
      <c r="L71" s="335">
        <v>6574.7</v>
      </c>
      <c r="M71" s="205">
        <v>0</v>
      </c>
      <c r="N71" s="336">
        <v>0</v>
      </c>
      <c r="O71" s="335">
        <v>0</v>
      </c>
      <c r="P71" s="335">
        <v>0</v>
      </c>
      <c r="Q71" s="205">
        <v>0</v>
      </c>
    </row>
    <row r="72" spans="1:17" s="202" customFormat="1" x14ac:dyDescent="0.2">
      <c r="A72" s="210"/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C53" workbookViewId="0">
      <selection activeCell="A39" sqref="A39:Q73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18" width="9.7109375" bestFit="1" customWidth="1"/>
    <col min="19" max="20" width="9.140625" customWidth="1"/>
  </cols>
  <sheetData>
    <row r="1" spans="1:18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321" t="s">
        <v>15</v>
      </c>
      <c r="P1" s="321"/>
      <c r="Q1" s="321"/>
      <c r="R1" s="8"/>
    </row>
    <row r="2" spans="1:18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"/>
    </row>
    <row r="3" spans="1:18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8"/>
    </row>
    <row r="4" spans="1:18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8"/>
    </row>
    <row r="5" spans="1:18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8"/>
    </row>
    <row r="6" spans="1:18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6"/>
    </row>
    <row r="7" spans="1:18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  <c r="R7" s="8"/>
    </row>
    <row r="8" spans="1:18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  <c r="R8" s="8"/>
    </row>
    <row r="9" spans="1:18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  <c r="R9" s="44"/>
    </row>
    <row r="10" spans="1:18" x14ac:dyDescent="0.25">
      <c r="A10" s="6">
        <v>1</v>
      </c>
      <c r="B10" s="85" t="s">
        <v>28</v>
      </c>
      <c r="C10" s="18" t="s">
        <v>36</v>
      </c>
      <c r="D10" s="18"/>
      <c r="E10" s="18" t="s">
        <v>115</v>
      </c>
      <c r="F10" s="19" t="s">
        <v>210</v>
      </c>
      <c r="G10" s="19" t="s">
        <v>117</v>
      </c>
      <c r="H10" s="20">
        <v>5</v>
      </c>
      <c r="I10" s="20">
        <v>3</v>
      </c>
      <c r="J10" s="20">
        <v>3</v>
      </c>
      <c r="K10" s="20">
        <v>0</v>
      </c>
      <c r="L10" s="20" t="s">
        <v>232</v>
      </c>
      <c r="M10" s="20" t="s">
        <v>232</v>
      </c>
      <c r="N10" s="20" t="s">
        <v>233</v>
      </c>
      <c r="O10" s="20">
        <v>0</v>
      </c>
      <c r="P10" s="27">
        <v>0</v>
      </c>
      <c r="Q10" s="27">
        <v>0</v>
      </c>
      <c r="R10" s="27">
        <v>0</v>
      </c>
    </row>
    <row r="11" spans="1:18" x14ac:dyDescent="0.25">
      <c r="A11" s="58">
        <f>A10+1</f>
        <v>2</v>
      </c>
      <c r="B11" s="85" t="s">
        <v>29</v>
      </c>
      <c r="C11" s="18" t="s">
        <v>36</v>
      </c>
      <c r="D11" s="18"/>
      <c r="E11" s="18" t="s">
        <v>78</v>
      </c>
      <c r="F11" s="19" t="s">
        <v>213</v>
      </c>
      <c r="G11" s="19" t="s">
        <v>117</v>
      </c>
      <c r="H11" s="20">
        <v>23</v>
      </c>
      <c r="I11" s="20">
        <v>8</v>
      </c>
      <c r="J11" s="20">
        <v>8</v>
      </c>
      <c r="K11" s="20">
        <v>0</v>
      </c>
      <c r="L11" s="20" t="s">
        <v>234</v>
      </c>
      <c r="M11" s="20" t="s">
        <v>234</v>
      </c>
      <c r="N11" s="20" t="s">
        <v>233</v>
      </c>
      <c r="O11" s="20">
        <v>0</v>
      </c>
      <c r="P11" s="27">
        <v>0</v>
      </c>
      <c r="Q11" s="27">
        <v>0</v>
      </c>
      <c r="R11" s="27">
        <v>0</v>
      </c>
    </row>
    <row r="12" spans="1:18" x14ac:dyDescent="0.25">
      <c r="A12" s="58">
        <f t="shared" ref="A12:A13" si="1">A11+1</f>
        <v>3</v>
      </c>
      <c r="B12" s="85" t="s">
        <v>215</v>
      </c>
      <c r="C12" s="18" t="s">
        <v>36</v>
      </c>
      <c r="D12" s="18"/>
      <c r="E12" s="18" t="s">
        <v>120</v>
      </c>
      <c r="F12" s="19" t="s">
        <v>216</v>
      </c>
      <c r="G12" s="19" t="s">
        <v>117</v>
      </c>
      <c r="H12" s="20">
        <v>0</v>
      </c>
      <c r="I12" s="20">
        <v>0</v>
      </c>
      <c r="J12" s="20">
        <v>0</v>
      </c>
      <c r="K12" s="20">
        <v>0</v>
      </c>
      <c r="L12" s="20" t="s">
        <v>233</v>
      </c>
      <c r="M12" s="20" t="s">
        <v>233</v>
      </c>
      <c r="N12" s="20" t="s">
        <v>233</v>
      </c>
      <c r="O12" s="20">
        <v>0</v>
      </c>
      <c r="P12" s="27">
        <v>0</v>
      </c>
      <c r="Q12" s="27">
        <v>0</v>
      </c>
      <c r="R12" s="27">
        <v>0</v>
      </c>
    </row>
    <row r="13" spans="1:18" x14ac:dyDescent="0.25">
      <c r="A13" s="58">
        <f t="shared" si="1"/>
        <v>4</v>
      </c>
      <c r="B13" s="86" t="s">
        <v>89</v>
      </c>
      <c r="C13" s="18" t="s">
        <v>36</v>
      </c>
      <c r="D13" s="18"/>
      <c r="E13" s="18" t="s">
        <v>122</v>
      </c>
      <c r="F13" s="19" t="s">
        <v>217</v>
      </c>
      <c r="G13" s="19" t="s">
        <v>117</v>
      </c>
      <c r="H13" s="20">
        <v>4</v>
      </c>
      <c r="I13" s="20">
        <v>0</v>
      </c>
      <c r="J13" s="20">
        <v>0</v>
      </c>
      <c r="K13" s="20">
        <v>0</v>
      </c>
      <c r="L13" s="20" t="s">
        <v>233</v>
      </c>
      <c r="M13" s="20" t="s">
        <v>233</v>
      </c>
      <c r="N13" s="20" t="s">
        <v>233</v>
      </c>
      <c r="O13" s="20">
        <v>0</v>
      </c>
      <c r="P13" s="27">
        <v>0</v>
      </c>
      <c r="Q13" s="27">
        <v>0</v>
      </c>
      <c r="R13" s="27">
        <v>0</v>
      </c>
    </row>
    <row r="14" spans="1:18" x14ac:dyDescent="0.25">
      <c r="A14" s="14">
        <v>1</v>
      </c>
      <c r="B14" s="15" t="s">
        <v>163</v>
      </c>
      <c r="C14" s="15" t="s">
        <v>61</v>
      </c>
      <c r="D14" s="15" t="s">
        <v>79</v>
      </c>
      <c r="E14" s="15" t="s">
        <v>62</v>
      </c>
      <c r="F14" s="15" t="s">
        <v>194</v>
      </c>
      <c r="G14" s="15" t="s">
        <v>63</v>
      </c>
      <c r="H14" s="16">
        <v>74</v>
      </c>
      <c r="I14" s="16">
        <v>16</v>
      </c>
      <c r="J14" s="16">
        <v>16</v>
      </c>
      <c r="K14" s="16">
        <v>19205.89</v>
      </c>
      <c r="L14" s="16">
        <v>19205.89</v>
      </c>
      <c r="M14" s="24">
        <v>0</v>
      </c>
      <c r="N14" s="16">
        <v>34</v>
      </c>
      <c r="O14" s="38">
        <v>33742.300000000003</v>
      </c>
      <c r="P14" s="16">
        <v>33742.300000000003</v>
      </c>
      <c r="Q14" s="24">
        <v>0</v>
      </c>
      <c r="R14" s="39"/>
    </row>
    <row r="15" spans="1:18" x14ac:dyDescent="0.25">
      <c r="A15" s="14">
        <f t="shared" ref="A15:A22" si="2">A14+1</f>
        <v>2</v>
      </c>
      <c r="B15" s="15" t="s">
        <v>164</v>
      </c>
      <c r="C15" s="15" t="s">
        <v>36</v>
      </c>
      <c r="D15" s="15"/>
      <c r="E15" s="15" t="s">
        <v>62</v>
      </c>
      <c r="F15" s="15" t="s">
        <v>195</v>
      </c>
      <c r="G15" s="15" t="s">
        <v>63</v>
      </c>
      <c r="H15" s="16">
        <v>70</v>
      </c>
      <c r="I15" s="16">
        <v>11</v>
      </c>
      <c r="J15" s="16">
        <v>11</v>
      </c>
      <c r="K15" s="16">
        <v>18324.8</v>
      </c>
      <c r="L15" s="16">
        <v>18324.8</v>
      </c>
      <c r="M15" s="24">
        <v>0</v>
      </c>
      <c r="N15" s="16">
        <v>34</v>
      </c>
      <c r="O15" s="38">
        <v>39723.42</v>
      </c>
      <c r="P15" s="16">
        <v>39723.42</v>
      </c>
      <c r="Q15" s="24">
        <v>0</v>
      </c>
      <c r="R15" s="39"/>
    </row>
    <row r="16" spans="1:18" x14ac:dyDescent="0.25">
      <c r="A16" s="14">
        <v>3</v>
      </c>
      <c r="B16" s="15" t="s">
        <v>165</v>
      </c>
      <c r="C16" s="15" t="s">
        <v>36</v>
      </c>
      <c r="D16" s="15"/>
      <c r="E16" s="15" t="s">
        <v>62</v>
      </c>
      <c r="F16" s="15"/>
      <c r="G16" s="15" t="s">
        <v>63</v>
      </c>
      <c r="H16" s="16">
        <v>0</v>
      </c>
      <c r="I16" s="16">
        <v>0</v>
      </c>
      <c r="J16" s="16">
        <v>0</v>
      </c>
      <c r="K16" s="24">
        <v>0</v>
      </c>
      <c r="L16" s="24">
        <v>0</v>
      </c>
      <c r="M16" s="24">
        <v>0</v>
      </c>
      <c r="N16" s="16">
        <v>0</v>
      </c>
      <c r="O16" s="24">
        <v>0</v>
      </c>
      <c r="P16" s="24">
        <v>0</v>
      </c>
      <c r="Q16" s="24">
        <v>0</v>
      </c>
      <c r="R16" s="39"/>
    </row>
    <row r="17" spans="1:18" x14ac:dyDescent="0.25">
      <c r="A17" s="14">
        <v>4</v>
      </c>
      <c r="B17" s="15" t="s">
        <v>166</v>
      </c>
      <c r="C17" s="15" t="s">
        <v>36</v>
      </c>
      <c r="D17" s="15"/>
      <c r="E17" s="15" t="s">
        <v>64</v>
      </c>
      <c r="F17" s="40" t="s">
        <v>196</v>
      </c>
      <c r="G17" s="15" t="s">
        <v>63</v>
      </c>
      <c r="H17" s="16">
        <v>26</v>
      </c>
      <c r="I17" s="16">
        <v>0</v>
      </c>
      <c r="J17" s="16">
        <v>0</v>
      </c>
      <c r="K17" s="24">
        <v>0</v>
      </c>
      <c r="L17" s="24">
        <v>0</v>
      </c>
      <c r="M17" s="24">
        <v>0</v>
      </c>
      <c r="N17" s="16">
        <v>7</v>
      </c>
      <c r="O17" s="38">
        <v>10395.799999999999</v>
      </c>
      <c r="P17" s="16">
        <v>10395.799999999999</v>
      </c>
      <c r="Q17" s="24">
        <v>0</v>
      </c>
      <c r="R17" s="39"/>
    </row>
    <row r="18" spans="1:18" x14ac:dyDescent="0.25">
      <c r="A18" s="14">
        <f t="shared" si="2"/>
        <v>5</v>
      </c>
      <c r="B18" s="15" t="s">
        <v>167</v>
      </c>
      <c r="C18" s="15" t="s">
        <v>36</v>
      </c>
      <c r="D18" s="15"/>
      <c r="E18" s="15" t="s">
        <v>66</v>
      </c>
      <c r="F18" s="15"/>
      <c r="G18" s="15" t="s">
        <v>63</v>
      </c>
      <c r="H18" s="16">
        <v>0</v>
      </c>
      <c r="I18" s="16">
        <v>0</v>
      </c>
      <c r="J18" s="16">
        <v>0</v>
      </c>
      <c r="K18" s="24">
        <v>0</v>
      </c>
      <c r="L18" s="24">
        <v>0</v>
      </c>
      <c r="M18" s="24">
        <v>0</v>
      </c>
      <c r="N18" s="16">
        <v>0</v>
      </c>
      <c r="O18" s="24">
        <v>0</v>
      </c>
      <c r="P18" s="24">
        <v>0</v>
      </c>
      <c r="Q18" s="24">
        <v>0</v>
      </c>
      <c r="R18" s="39"/>
    </row>
    <row r="19" spans="1:18" x14ac:dyDescent="0.25">
      <c r="A19" s="14">
        <f t="shared" si="2"/>
        <v>6</v>
      </c>
      <c r="B19" s="15" t="s">
        <v>65</v>
      </c>
      <c r="C19" s="15" t="s">
        <v>36</v>
      </c>
      <c r="D19" s="15"/>
      <c r="E19" s="15" t="s">
        <v>66</v>
      </c>
      <c r="F19" s="15" t="s">
        <v>197</v>
      </c>
      <c r="G19" s="15" t="s">
        <v>63</v>
      </c>
      <c r="H19" s="16">
        <v>10</v>
      </c>
      <c r="I19" s="16">
        <v>0</v>
      </c>
      <c r="J19" s="16">
        <v>0</v>
      </c>
      <c r="K19" s="24">
        <v>0</v>
      </c>
      <c r="L19" s="24">
        <v>0</v>
      </c>
      <c r="M19" s="24">
        <v>0</v>
      </c>
      <c r="N19" s="16">
        <v>4</v>
      </c>
      <c r="O19" s="38">
        <v>3700.2</v>
      </c>
      <c r="P19" s="16">
        <v>3700.2</v>
      </c>
      <c r="Q19" s="24">
        <v>0</v>
      </c>
      <c r="R19" s="39"/>
    </row>
    <row r="20" spans="1:18" x14ac:dyDescent="0.25">
      <c r="A20" s="14">
        <f t="shared" si="2"/>
        <v>7</v>
      </c>
      <c r="B20" s="15" t="s">
        <v>124</v>
      </c>
      <c r="C20" s="15" t="s">
        <v>36</v>
      </c>
      <c r="D20" s="15"/>
      <c r="E20" s="15" t="s">
        <v>125</v>
      </c>
      <c r="F20" s="15"/>
      <c r="G20" s="15" t="s">
        <v>63</v>
      </c>
      <c r="H20" s="16">
        <v>3</v>
      </c>
      <c r="I20" s="16">
        <v>0</v>
      </c>
      <c r="J20" s="16">
        <v>0</v>
      </c>
      <c r="K20" s="24">
        <v>0</v>
      </c>
      <c r="L20" s="24">
        <v>0</v>
      </c>
      <c r="M20" s="24">
        <v>0</v>
      </c>
      <c r="N20" s="16">
        <v>0</v>
      </c>
      <c r="O20" s="24">
        <v>0</v>
      </c>
      <c r="P20" s="24">
        <v>0</v>
      </c>
      <c r="Q20" s="24">
        <v>0</v>
      </c>
      <c r="R20" s="39"/>
    </row>
    <row r="21" spans="1:18" x14ac:dyDescent="0.25">
      <c r="A21" s="14">
        <f t="shared" si="2"/>
        <v>8</v>
      </c>
      <c r="B21" s="15" t="s">
        <v>168</v>
      </c>
      <c r="C21" s="15" t="s">
        <v>36</v>
      </c>
      <c r="D21" s="15"/>
      <c r="E21" s="15" t="s">
        <v>82</v>
      </c>
      <c r="F21" s="15" t="s">
        <v>198</v>
      </c>
      <c r="G21" s="15" t="s">
        <v>63</v>
      </c>
      <c r="H21" s="16">
        <v>49</v>
      </c>
      <c r="I21" s="16">
        <v>5</v>
      </c>
      <c r="J21" s="16">
        <v>5</v>
      </c>
      <c r="K21" s="16">
        <v>4757.3999999999996</v>
      </c>
      <c r="L21" s="16">
        <v>4757.3999999999996</v>
      </c>
      <c r="M21" s="24">
        <v>0</v>
      </c>
      <c r="N21" s="16">
        <v>15</v>
      </c>
      <c r="O21" s="38">
        <v>15681.8</v>
      </c>
      <c r="P21" s="16">
        <v>15681.8</v>
      </c>
      <c r="Q21" s="24">
        <v>0</v>
      </c>
      <c r="R21" s="39"/>
    </row>
    <row r="22" spans="1:18" x14ac:dyDescent="0.25">
      <c r="A22" s="14">
        <f t="shared" si="2"/>
        <v>9</v>
      </c>
      <c r="B22" s="15" t="s">
        <v>169</v>
      </c>
      <c r="C22" s="15" t="s">
        <v>36</v>
      </c>
      <c r="D22" s="15"/>
      <c r="E22" s="15" t="s">
        <v>83</v>
      </c>
      <c r="F22" s="15" t="s">
        <v>199</v>
      </c>
      <c r="G22" s="15" t="s">
        <v>63</v>
      </c>
      <c r="H22" s="16">
        <v>41</v>
      </c>
      <c r="I22" s="16">
        <v>4</v>
      </c>
      <c r="J22" s="16">
        <v>4</v>
      </c>
      <c r="K22" s="16">
        <v>5462.2</v>
      </c>
      <c r="L22" s="16">
        <v>5462.2</v>
      </c>
      <c r="M22" s="24">
        <v>0</v>
      </c>
      <c r="N22" s="16">
        <v>18</v>
      </c>
      <c r="O22" s="38">
        <v>14630.66</v>
      </c>
      <c r="P22" s="16">
        <v>14630.66</v>
      </c>
      <c r="Q22" s="24">
        <v>0</v>
      </c>
      <c r="R22" s="39"/>
    </row>
    <row r="23" spans="1:18" ht="25.5" x14ac:dyDescent="0.25">
      <c r="A23" s="14">
        <v>10</v>
      </c>
      <c r="B23" s="15" t="s">
        <v>126</v>
      </c>
      <c r="C23" s="15" t="s">
        <v>61</v>
      </c>
      <c r="D23" s="15" t="s">
        <v>127</v>
      </c>
      <c r="E23" s="15" t="s">
        <v>82</v>
      </c>
      <c r="F23" s="15" t="s">
        <v>200</v>
      </c>
      <c r="G23" s="15" t="s">
        <v>63</v>
      </c>
      <c r="H23" s="16">
        <v>37</v>
      </c>
      <c r="I23" s="16">
        <v>1</v>
      </c>
      <c r="J23" s="16">
        <v>1</v>
      </c>
      <c r="K23" s="16">
        <v>528.6</v>
      </c>
      <c r="L23" s="16">
        <v>528.6</v>
      </c>
      <c r="M23" s="24">
        <v>0</v>
      </c>
      <c r="N23" s="16">
        <v>0</v>
      </c>
      <c r="O23" s="24">
        <v>0</v>
      </c>
      <c r="P23" s="24">
        <v>0</v>
      </c>
      <c r="Q23" s="24">
        <v>0</v>
      </c>
      <c r="R23" s="39"/>
    </row>
    <row r="24" spans="1:18" x14ac:dyDescent="0.25">
      <c r="A24" s="14">
        <v>11</v>
      </c>
      <c r="B24" s="15" t="s">
        <v>170</v>
      </c>
      <c r="C24" s="15" t="s">
        <v>61</v>
      </c>
      <c r="D24" s="15" t="s">
        <v>128</v>
      </c>
      <c r="E24" s="15" t="s">
        <v>62</v>
      </c>
      <c r="F24" s="15" t="s">
        <v>201</v>
      </c>
      <c r="G24" s="15" t="s">
        <v>63</v>
      </c>
      <c r="H24" s="16">
        <v>74</v>
      </c>
      <c r="I24" s="16">
        <v>11</v>
      </c>
      <c r="J24" s="16">
        <v>11</v>
      </c>
      <c r="K24" s="16">
        <v>15153.2</v>
      </c>
      <c r="L24" s="16">
        <v>15153.2</v>
      </c>
      <c r="M24" s="24">
        <v>0</v>
      </c>
      <c r="N24" s="16">
        <v>0</v>
      </c>
      <c r="O24" s="24">
        <v>0</v>
      </c>
      <c r="P24" s="24">
        <v>0</v>
      </c>
      <c r="Q24" s="24">
        <v>0</v>
      </c>
      <c r="R24" s="39"/>
    </row>
    <row r="25" spans="1:18" x14ac:dyDescent="0.25">
      <c r="A25" s="14">
        <v>12</v>
      </c>
      <c r="B25" s="15" t="s">
        <v>171</v>
      </c>
      <c r="C25" s="15" t="s">
        <v>36</v>
      </c>
      <c r="D25" s="15"/>
      <c r="E25" s="15" t="s">
        <v>62</v>
      </c>
      <c r="F25" s="15" t="s">
        <v>202</v>
      </c>
      <c r="G25" s="15" t="s">
        <v>63</v>
      </c>
      <c r="H25" s="16">
        <v>40</v>
      </c>
      <c r="I25" s="16">
        <v>9</v>
      </c>
      <c r="J25" s="16">
        <v>9</v>
      </c>
      <c r="K25" s="16">
        <v>7576.6</v>
      </c>
      <c r="L25" s="16">
        <v>7576.6</v>
      </c>
      <c r="M25" s="24">
        <v>0</v>
      </c>
      <c r="N25" s="16">
        <v>0</v>
      </c>
      <c r="O25" s="24">
        <v>0</v>
      </c>
      <c r="P25" s="24">
        <v>0</v>
      </c>
      <c r="Q25" s="24">
        <v>0</v>
      </c>
      <c r="R25" s="39"/>
    </row>
    <row r="26" spans="1:18" x14ac:dyDescent="0.25">
      <c r="A26" s="14">
        <v>13</v>
      </c>
      <c r="B26" s="15" t="s">
        <v>172</v>
      </c>
      <c r="C26" s="15" t="s">
        <v>36</v>
      </c>
      <c r="D26" s="15"/>
      <c r="E26" s="15" t="s">
        <v>62</v>
      </c>
      <c r="F26" s="15" t="s">
        <v>203</v>
      </c>
      <c r="G26" s="15" t="s">
        <v>63</v>
      </c>
      <c r="H26" s="16">
        <v>17</v>
      </c>
      <c r="I26" s="16">
        <v>0</v>
      </c>
      <c r="J26" s="16">
        <v>0</v>
      </c>
      <c r="K26" s="24">
        <v>0</v>
      </c>
      <c r="L26" s="24">
        <v>0</v>
      </c>
      <c r="M26" s="24">
        <v>0</v>
      </c>
      <c r="N26" s="16">
        <v>0</v>
      </c>
      <c r="O26" s="24">
        <v>0</v>
      </c>
      <c r="P26" s="24">
        <v>0</v>
      </c>
      <c r="Q26" s="24">
        <v>0</v>
      </c>
      <c r="R26" s="39"/>
    </row>
    <row r="27" spans="1:18" x14ac:dyDescent="0.25">
      <c r="A27" s="14">
        <v>14</v>
      </c>
      <c r="B27" s="15" t="s">
        <v>173</v>
      </c>
      <c r="C27" s="15" t="s">
        <v>36</v>
      </c>
      <c r="D27" s="15"/>
      <c r="E27" s="15" t="s">
        <v>83</v>
      </c>
      <c r="F27" s="15" t="s">
        <v>204</v>
      </c>
      <c r="G27" s="15" t="s">
        <v>63</v>
      </c>
      <c r="H27" s="16">
        <v>1</v>
      </c>
      <c r="I27" s="16">
        <v>0</v>
      </c>
      <c r="J27" s="16">
        <v>0</v>
      </c>
      <c r="K27" s="24">
        <v>0</v>
      </c>
      <c r="L27" s="24">
        <v>0</v>
      </c>
      <c r="M27" s="24">
        <v>0</v>
      </c>
      <c r="N27" s="16">
        <v>0</v>
      </c>
      <c r="O27" s="24">
        <v>0</v>
      </c>
      <c r="P27" s="24">
        <v>0</v>
      </c>
      <c r="Q27" s="24">
        <v>0</v>
      </c>
      <c r="R27" s="39"/>
    </row>
    <row r="28" spans="1:18" x14ac:dyDescent="0.25">
      <c r="A28" s="14">
        <v>15</v>
      </c>
      <c r="B28" s="15" t="s">
        <v>148</v>
      </c>
      <c r="C28" s="15" t="s">
        <v>35</v>
      </c>
      <c r="D28" s="15" t="s">
        <v>149</v>
      </c>
      <c r="E28" s="15" t="s">
        <v>150</v>
      </c>
      <c r="F28" s="15"/>
      <c r="G28" s="15" t="s">
        <v>63</v>
      </c>
      <c r="H28" s="16">
        <v>1</v>
      </c>
      <c r="I28" s="16">
        <v>0</v>
      </c>
      <c r="J28" s="16">
        <v>0</v>
      </c>
      <c r="K28" s="24">
        <v>0</v>
      </c>
      <c r="L28" s="24">
        <v>0</v>
      </c>
      <c r="M28" s="24">
        <v>0</v>
      </c>
      <c r="N28" s="16">
        <v>0</v>
      </c>
      <c r="O28" s="24">
        <v>0</v>
      </c>
      <c r="P28" s="24">
        <v>0</v>
      </c>
      <c r="Q28" s="24">
        <v>0</v>
      </c>
      <c r="R28" s="39"/>
    </row>
    <row r="29" spans="1:18" x14ac:dyDescent="0.25">
      <c r="A29" s="14">
        <v>16</v>
      </c>
      <c r="B29" s="15" t="s">
        <v>159</v>
      </c>
      <c r="C29" s="15" t="s">
        <v>36</v>
      </c>
      <c r="D29" s="15"/>
      <c r="E29" s="15" t="s">
        <v>62</v>
      </c>
      <c r="F29" s="15" t="s">
        <v>205</v>
      </c>
      <c r="G29" s="15" t="s">
        <v>63</v>
      </c>
      <c r="H29" s="16">
        <v>4</v>
      </c>
      <c r="I29" s="16">
        <v>0</v>
      </c>
      <c r="J29" s="16">
        <v>0</v>
      </c>
      <c r="K29" s="24">
        <v>0</v>
      </c>
      <c r="L29" s="24">
        <v>0</v>
      </c>
      <c r="M29" s="24">
        <v>0</v>
      </c>
      <c r="N29" s="16">
        <v>0</v>
      </c>
      <c r="O29" s="24">
        <v>0</v>
      </c>
      <c r="P29" s="24">
        <v>0</v>
      </c>
      <c r="Q29" s="24">
        <v>0</v>
      </c>
      <c r="R29" s="39"/>
    </row>
    <row r="30" spans="1:18" x14ac:dyDescent="0.25">
      <c r="A30" s="14">
        <v>17</v>
      </c>
      <c r="B30" s="15" t="s">
        <v>174</v>
      </c>
      <c r="C30" s="15" t="s">
        <v>36</v>
      </c>
      <c r="D30" s="15"/>
      <c r="E30" s="15" t="s">
        <v>62</v>
      </c>
      <c r="F30" s="15" t="s">
        <v>206</v>
      </c>
      <c r="G30" s="15" t="s">
        <v>63</v>
      </c>
      <c r="H30" s="16">
        <v>10</v>
      </c>
      <c r="I30" s="16">
        <v>0</v>
      </c>
      <c r="J30" s="16">
        <v>0</v>
      </c>
      <c r="K30" s="24">
        <v>0</v>
      </c>
      <c r="L30" s="24">
        <v>0</v>
      </c>
      <c r="M30" s="24">
        <v>0</v>
      </c>
      <c r="N30" s="16">
        <v>0</v>
      </c>
      <c r="O30" s="24">
        <v>0</v>
      </c>
      <c r="P30" s="24">
        <v>0</v>
      </c>
      <c r="Q30" s="24">
        <v>0</v>
      </c>
      <c r="R30" s="39"/>
    </row>
    <row r="31" spans="1:18" ht="25.5" x14ac:dyDescent="0.25">
      <c r="A31" s="78">
        <v>1</v>
      </c>
      <c r="B31" s="34" t="s">
        <v>58</v>
      </c>
      <c r="C31" s="66" t="s">
        <v>36</v>
      </c>
      <c r="D31" s="66"/>
      <c r="E31" s="66" t="s">
        <v>67</v>
      </c>
      <c r="F31" s="34" t="s">
        <v>107</v>
      </c>
      <c r="G31" s="34" t="s">
        <v>80</v>
      </c>
      <c r="H31" s="67">
        <v>48</v>
      </c>
      <c r="I31" s="67">
        <v>19</v>
      </c>
      <c r="J31" s="67">
        <v>19</v>
      </c>
      <c r="K31" s="68" t="s">
        <v>218</v>
      </c>
      <c r="L31" s="68" t="s">
        <v>218</v>
      </c>
      <c r="M31" s="68">
        <v>0</v>
      </c>
      <c r="N31" s="67">
        <v>32</v>
      </c>
      <c r="O31" s="68" t="s">
        <v>219</v>
      </c>
      <c r="P31" s="68" t="s">
        <v>219</v>
      </c>
      <c r="Q31" s="68">
        <v>0</v>
      </c>
      <c r="R31" s="8"/>
    </row>
    <row r="32" spans="1:18" ht="25.5" x14ac:dyDescent="0.25">
      <c r="A32" s="78">
        <v>2</v>
      </c>
      <c r="B32" s="66" t="s">
        <v>28</v>
      </c>
      <c r="C32" s="66" t="s">
        <v>36</v>
      </c>
      <c r="D32" s="66"/>
      <c r="E32" s="66" t="s">
        <v>69</v>
      </c>
      <c r="F32" s="34" t="s">
        <v>108</v>
      </c>
      <c r="G32" s="34" t="s">
        <v>80</v>
      </c>
      <c r="H32" s="67">
        <v>19</v>
      </c>
      <c r="I32" s="67">
        <v>2</v>
      </c>
      <c r="J32" s="67">
        <v>2</v>
      </c>
      <c r="K32" s="68">
        <v>0</v>
      </c>
      <c r="L32" s="68">
        <v>0</v>
      </c>
      <c r="M32" s="68">
        <f t="shared" ref="M32:M36" si="3">K32-L32</f>
        <v>0</v>
      </c>
      <c r="N32" s="67">
        <v>0</v>
      </c>
      <c r="O32" s="68">
        <v>0</v>
      </c>
      <c r="P32" s="68">
        <v>0</v>
      </c>
      <c r="Q32" s="68">
        <f t="shared" ref="Q32:Q38" si="4">O32-P32</f>
        <v>0</v>
      </c>
      <c r="R32" s="8"/>
    </row>
    <row r="33" spans="1:18" ht="25.5" x14ac:dyDescent="0.25">
      <c r="A33" s="78">
        <v>3</v>
      </c>
      <c r="B33" s="34" t="s">
        <v>18</v>
      </c>
      <c r="C33" s="66" t="s">
        <v>61</v>
      </c>
      <c r="D33" s="66" t="s">
        <v>208</v>
      </c>
      <c r="E33" s="66" t="s">
        <v>69</v>
      </c>
      <c r="F33" s="34" t="s">
        <v>109</v>
      </c>
      <c r="G33" s="34" t="s">
        <v>80</v>
      </c>
      <c r="H33" s="67">
        <v>86</v>
      </c>
      <c r="I33" s="67">
        <v>41</v>
      </c>
      <c r="J33" s="67">
        <v>41</v>
      </c>
      <c r="K33" s="68" t="s">
        <v>220</v>
      </c>
      <c r="L33" s="68" t="s">
        <v>220</v>
      </c>
      <c r="M33" s="68">
        <v>0</v>
      </c>
      <c r="N33" s="67">
        <v>21</v>
      </c>
      <c r="O33" s="68" t="s">
        <v>221</v>
      </c>
      <c r="P33" s="68" t="s">
        <v>221</v>
      </c>
      <c r="Q33" s="68">
        <v>0</v>
      </c>
      <c r="R33" s="8"/>
    </row>
    <row r="34" spans="1:18" ht="25.5" x14ac:dyDescent="0.25">
      <c r="A34" s="78">
        <v>4</v>
      </c>
      <c r="B34" s="66" t="s">
        <v>25</v>
      </c>
      <c r="C34" s="66" t="s">
        <v>36</v>
      </c>
      <c r="D34" s="66"/>
      <c r="E34" s="66" t="s">
        <v>70</v>
      </c>
      <c r="F34" s="34" t="s">
        <v>110</v>
      </c>
      <c r="G34" s="34" t="s">
        <v>80</v>
      </c>
      <c r="H34" s="67">
        <v>30</v>
      </c>
      <c r="I34" s="67">
        <v>9</v>
      </c>
      <c r="J34" s="67">
        <v>9</v>
      </c>
      <c r="K34" s="68" t="s">
        <v>222</v>
      </c>
      <c r="L34" s="68" t="s">
        <v>222</v>
      </c>
      <c r="M34" s="68">
        <v>0</v>
      </c>
      <c r="N34" s="67">
        <v>6</v>
      </c>
      <c r="O34" s="68" t="s">
        <v>223</v>
      </c>
      <c r="P34" s="68" t="s">
        <v>223</v>
      </c>
      <c r="Q34" s="68">
        <v>0</v>
      </c>
      <c r="R34" s="8"/>
    </row>
    <row r="35" spans="1:18" ht="51" x14ac:dyDescent="0.25">
      <c r="A35" s="78">
        <v>5</v>
      </c>
      <c r="B35" s="66" t="s">
        <v>71</v>
      </c>
      <c r="C35" s="66" t="s">
        <v>36</v>
      </c>
      <c r="D35" s="66"/>
      <c r="E35" s="34" t="s">
        <v>111</v>
      </c>
      <c r="F35" s="34" t="s">
        <v>112</v>
      </c>
      <c r="G35" s="34" t="s">
        <v>80</v>
      </c>
      <c r="H35" s="67">
        <v>62</v>
      </c>
      <c r="I35" s="67">
        <v>41</v>
      </c>
      <c r="J35" s="67">
        <v>41</v>
      </c>
      <c r="K35" s="68" t="s">
        <v>224</v>
      </c>
      <c r="L35" s="68" t="s">
        <v>224</v>
      </c>
      <c r="M35" s="68">
        <v>0</v>
      </c>
      <c r="N35" s="67">
        <v>26</v>
      </c>
      <c r="O35" s="68" t="s">
        <v>225</v>
      </c>
      <c r="P35" s="68" t="s">
        <v>225</v>
      </c>
      <c r="Q35" s="68">
        <v>0</v>
      </c>
      <c r="R35" s="8"/>
    </row>
    <row r="36" spans="1:18" ht="25.5" x14ac:dyDescent="0.25">
      <c r="A36" s="78">
        <v>6</v>
      </c>
      <c r="B36" s="66" t="s">
        <v>30</v>
      </c>
      <c r="C36" s="66" t="s">
        <v>36</v>
      </c>
      <c r="D36" s="66"/>
      <c r="E36" s="66" t="s">
        <v>68</v>
      </c>
      <c r="F36" s="34" t="s">
        <v>113</v>
      </c>
      <c r="G36" s="34" t="s">
        <v>80</v>
      </c>
      <c r="H36" s="67">
        <v>35</v>
      </c>
      <c r="I36" s="67">
        <v>0</v>
      </c>
      <c r="J36" s="67">
        <v>0</v>
      </c>
      <c r="K36" s="68">
        <v>0</v>
      </c>
      <c r="L36" s="68">
        <v>0</v>
      </c>
      <c r="M36" s="68">
        <f t="shared" si="3"/>
        <v>0</v>
      </c>
      <c r="N36" s="67">
        <v>0</v>
      </c>
      <c r="O36" s="68">
        <v>0</v>
      </c>
      <c r="P36" s="68">
        <v>0</v>
      </c>
      <c r="Q36" s="68">
        <f t="shared" si="4"/>
        <v>0</v>
      </c>
      <c r="R36" s="8"/>
    </row>
    <row r="37" spans="1:18" ht="25.5" x14ac:dyDescent="0.25">
      <c r="A37" s="78">
        <v>7</v>
      </c>
      <c r="B37" s="66" t="s">
        <v>26</v>
      </c>
      <c r="C37" s="66" t="s">
        <v>36</v>
      </c>
      <c r="D37" s="66"/>
      <c r="E37" s="66" t="s">
        <v>68</v>
      </c>
      <c r="F37" s="34" t="s">
        <v>114</v>
      </c>
      <c r="G37" s="34" t="s">
        <v>80</v>
      </c>
      <c r="H37" s="67">
        <v>52</v>
      </c>
      <c r="I37" s="67">
        <v>21</v>
      </c>
      <c r="J37" s="67">
        <v>21</v>
      </c>
      <c r="K37" s="68" t="s">
        <v>226</v>
      </c>
      <c r="L37" s="68" t="s">
        <v>226</v>
      </c>
      <c r="M37" s="68">
        <v>0</v>
      </c>
      <c r="N37" s="67">
        <v>10</v>
      </c>
      <c r="O37" s="68" t="s">
        <v>227</v>
      </c>
      <c r="P37" s="68" t="s">
        <v>227</v>
      </c>
      <c r="Q37" s="68">
        <v>0</v>
      </c>
      <c r="R37" s="8"/>
    </row>
    <row r="38" spans="1:18" ht="25.5" x14ac:dyDescent="0.25">
      <c r="A38" s="78">
        <v>8</v>
      </c>
      <c r="B38" s="34" t="s">
        <v>145</v>
      </c>
      <c r="C38" s="66" t="s">
        <v>61</v>
      </c>
      <c r="D38" s="66" t="s">
        <v>209</v>
      </c>
      <c r="E38" s="66" t="s">
        <v>62</v>
      </c>
      <c r="F38" s="34" t="s">
        <v>146</v>
      </c>
      <c r="G38" s="34" t="s">
        <v>80</v>
      </c>
      <c r="H38" s="67">
        <v>3</v>
      </c>
      <c r="I38" s="67">
        <v>3</v>
      </c>
      <c r="J38" s="67">
        <v>3</v>
      </c>
      <c r="K38" s="68">
        <v>0</v>
      </c>
      <c r="L38" s="68">
        <v>0</v>
      </c>
      <c r="M38" s="68">
        <v>0</v>
      </c>
      <c r="N38" s="67">
        <v>0</v>
      </c>
      <c r="O38" s="68">
        <v>0</v>
      </c>
      <c r="P38" s="68">
        <v>0</v>
      </c>
      <c r="Q38" s="68">
        <f t="shared" si="4"/>
        <v>0</v>
      </c>
      <c r="R38" s="8"/>
    </row>
    <row r="39" spans="1:18" ht="25.5" x14ac:dyDescent="0.25">
      <c r="A39" s="6">
        <v>1</v>
      </c>
      <c r="B39" s="80" t="s">
        <v>175</v>
      </c>
      <c r="C39" s="80" t="s">
        <v>35</v>
      </c>
      <c r="D39" s="80" t="s">
        <v>176</v>
      </c>
      <c r="E39" s="80" t="s">
        <v>88</v>
      </c>
      <c r="F39" s="80" t="s">
        <v>177</v>
      </c>
      <c r="G39" s="81" t="s">
        <v>48</v>
      </c>
      <c r="H39" s="81">
        <v>0</v>
      </c>
      <c r="I39" s="81">
        <v>0</v>
      </c>
      <c r="J39" s="81">
        <v>0</v>
      </c>
      <c r="K39" s="82">
        <v>0</v>
      </c>
      <c r="L39" s="82">
        <v>0</v>
      </c>
      <c r="M39" s="82">
        <v>0</v>
      </c>
      <c r="N39" s="81">
        <v>10</v>
      </c>
      <c r="O39" s="82">
        <v>18573.900000000001</v>
      </c>
      <c r="P39" s="82">
        <v>18573.900000000001</v>
      </c>
      <c r="Q39" s="82">
        <v>0</v>
      </c>
      <c r="R39" s="8"/>
    </row>
    <row r="40" spans="1:18" ht="25.5" x14ac:dyDescent="0.25">
      <c r="A40" s="58">
        <f>A39+1</f>
        <v>2</v>
      </c>
      <c r="B40" s="80" t="s">
        <v>84</v>
      </c>
      <c r="C40" s="80" t="s">
        <v>35</v>
      </c>
      <c r="D40" s="80" t="s">
        <v>39</v>
      </c>
      <c r="E40" s="80" t="s">
        <v>85</v>
      </c>
      <c r="F40" s="80" t="s">
        <v>86</v>
      </c>
      <c r="G40" s="81" t="s">
        <v>48</v>
      </c>
      <c r="H40" s="81">
        <v>0</v>
      </c>
      <c r="I40" s="81">
        <v>0</v>
      </c>
      <c r="J40" s="81">
        <v>0</v>
      </c>
      <c r="K40" s="82">
        <v>0</v>
      </c>
      <c r="L40" s="82">
        <v>0</v>
      </c>
      <c r="M40" s="82">
        <v>0</v>
      </c>
      <c r="N40" s="81">
        <v>105</v>
      </c>
      <c r="O40" s="83">
        <v>134686.23000000001</v>
      </c>
      <c r="P40" s="83">
        <v>134686.23000000001</v>
      </c>
      <c r="Q40" s="82">
        <v>0</v>
      </c>
      <c r="R40" s="8"/>
    </row>
    <row r="41" spans="1:18" ht="25.5" x14ac:dyDescent="0.25">
      <c r="A41" s="58">
        <f t="shared" ref="A41:A73" si="5">A40+1</f>
        <v>3</v>
      </c>
      <c r="B41" s="80" t="s">
        <v>18</v>
      </c>
      <c r="C41" s="80" t="s">
        <v>61</v>
      </c>
      <c r="D41" s="80" t="s">
        <v>151</v>
      </c>
      <c r="E41" s="80" t="s">
        <v>88</v>
      </c>
      <c r="F41" s="80" t="s">
        <v>152</v>
      </c>
      <c r="G41" s="81" t="s">
        <v>48</v>
      </c>
      <c r="H41" s="81">
        <v>37</v>
      </c>
      <c r="I41" s="81">
        <v>20</v>
      </c>
      <c r="J41" s="81">
        <v>28</v>
      </c>
      <c r="K41" s="82">
        <v>33768.43</v>
      </c>
      <c r="L41" s="82">
        <v>33768.43</v>
      </c>
      <c r="M41" s="82">
        <v>0</v>
      </c>
      <c r="N41" s="81">
        <v>0</v>
      </c>
      <c r="O41" s="82">
        <v>0</v>
      </c>
      <c r="P41" s="82">
        <v>0</v>
      </c>
      <c r="Q41" s="82">
        <v>0</v>
      </c>
      <c r="R41" s="8"/>
    </row>
    <row r="42" spans="1:18" ht="25.5" x14ac:dyDescent="0.25">
      <c r="A42" s="58">
        <f t="shared" si="5"/>
        <v>4</v>
      </c>
      <c r="B42" s="80" t="s">
        <v>71</v>
      </c>
      <c r="C42" s="80" t="s">
        <v>36</v>
      </c>
      <c r="D42" s="80" t="s">
        <v>37</v>
      </c>
      <c r="E42" s="80" t="s">
        <v>72</v>
      </c>
      <c r="F42" s="80" t="s">
        <v>178</v>
      </c>
      <c r="G42" s="81" t="s">
        <v>48</v>
      </c>
      <c r="H42" s="81">
        <v>33</v>
      </c>
      <c r="I42" s="81">
        <v>18</v>
      </c>
      <c r="J42" s="81">
        <v>20</v>
      </c>
      <c r="K42" s="82">
        <v>13382.39</v>
      </c>
      <c r="L42" s="82">
        <v>13382.39</v>
      </c>
      <c r="M42" s="82">
        <v>0</v>
      </c>
      <c r="N42" s="81">
        <v>22</v>
      </c>
      <c r="O42" s="82">
        <v>26751.37</v>
      </c>
      <c r="P42" s="82">
        <v>26751.37</v>
      </c>
      <c r="Q42" s="82">
        <v>0</v>
      </c>
      <c r="R42" s="8"/>
    </row>
    <row r="43" spans="1:18" ht="38.25" x14ac:dyDescent="0.25">
      <c r="A43" s="58">
        <f t="shared" si="5"/>
        <v>5</v>
      </c>
      <c r="B43" s="80" t="s">
        <v>89</v>
      </c>
      <c r="C43" s="80" t="s">
        <v>228</v>
      </c>
      <c r="D43" s="80" t="s">
        <v>228</v>
      </c>
      <c r="E43" s="80" t="s">
        <v>90</v>
      </c>
      <c r="F43" s="80" t="s">
        <v>129</v>
      </c>
      <c r="G43" s="81" t="s">
        <v>48</v>
      </c>
      <c r="H43" s="81">
        <v>2</v>
      </c>
      <c r="I43" s="81">
        <v>1</v>
      </c>
      <c r="J43" s="81">
        <v>1</v>
      </c>
      <c r="K43" s="82">
        <v>0</v>
      </c>
      <c r="L43" s="82">
        <v>0</v>
      </c>
      <c r="M43" s="82">
        <v>0</v>
      </c>
      <c r="N43" s="81">
        <v>0</v>
      </c>
      <c r="O43" s="82">
        <v>0</v>
      </c>
      <c r="P43" s="82">
        <v>0</v>
      </c>
      <c r="Q43" s="82">
        <v>0</v>
      </c>
      <c r="R43" s="8"/>
    </row>
    <row r="44" spans="1:18" ht="25.5" x14ac:dyDescent="0.25">
      <c r="A44" s="58">
        <f t="shared" si="5"/>
        <v>6</v>
      </c>
      <c r="B44" s="80" t="s">
        <v>19</v>
      </c>
      <c r="C44" s="80" t="s">
        <v>36</v>
      </c>
      <c r="D44" s="80" t="s">
        <v>37</v>
      </c>
      <c r="E44" s="80" t="s">
        <v>40</v>
      </c>
      <c r="F44" s="80" t="s">
        <v>130</v>
      </c>
      <c r="G44" s="81" t="s">
        <v>48</v>
      </c>
      <c r="H44" s="81">
        <v>16</v>
      </c>
      <c r="I44" s="81">
        <v>11</v>
      </c>
      <c r="J44" s="81">
        <v>15</v>
      </c>
      <c r="K44" s="82">
        <v>21991.279999999999</v>
      </c>
      <c r="L44" s="82">
        <v>12758.05</v>
      </c>
      <c r="M44" s="82">
        <v>9233.23</v>
      </c>
      <c r="N44" s="81">
        <v>13</v>
      </c>
      <c r="O44" s="82">
        <v>41157.82</v>
      </c>
      <c r="P44" s="82">
        <v>11039.01</v>
      </c>
      <c r="Q44" s="82">
        <v>30118.81</v>
      </c>
      <c r="R44" s="8"/>
    </row>
    <row r="45" spans="1:18" ht="25.5" x14ac:dyDescent="0.25">
      <c r="A45" s="58">
        <f t="shared" si="5"/>
        <v>7</v>
      </c>
      <c r="B45" s="80" t="s">
        <v>20</v>
      </c>
      <c r="C45" s="80" t="s">
        <v>36</v>
      </c>
      <c r="D45" s="80"/>
      <c r="E45" s="80" t="s">
        <v>41</v>
      </c>
      <c r="F45" s="80" t="s">
        <v>91</v>
      </c>
      <c r="G45" s="81" t="s">
        <v>48</v>
      </c>
      <c r="H45" s="81">
        <v>42</v>
      </c>
      <c r="I45" s="81">
        <v>30</v>
      </c>
      <c r="J45" s="81">
        <v>34</v>
      </c>
      <c r="K45" s="82">
        <v>65258.95</v>
      </c>
      <c r="L45" s="82">
        <v>49788.13</v>
      </c>
      <c r="M45" s="82">
        <v>15470.82</v>
      </c>
      <c r="N45" s="81">
        <v>22</v>
      </c>
      <c r="O45" s="82">
        <v>55811.199999999997</v>
      </c>
      <c r="P45" s="82">
        <v>49894.84</v>
      </c>
      <c r="Q45" s="82">
        <v>5916.36</v>
      </c>
      <c r="R45" s="8"/>
    </row>
    <row r="46" spans="1:18" ht="25.5" x14ac:dyDescent="0.25">
      <c r="A46" s="58">
        <f t="shared" si="5"/>
        <v>8</v>
      </c>
      <c r="B46" s="80" t="s">
        <v>21</v>
      </c>
      <c r="C46" s="80" t="s">
        <v>35</v>
      </c>
      <c r="D46" s="80" t="s">
        <v>38</v>
      </c>
      <c r="E46" s="80" t="s">
        <v>42</v>
      </c>
      <c r="F46" s="80" t="s">
        <v>229</v>
      </c>
      <c r="G46" s="81" t="s">
        <v>48</v>
      </c>
      <c r="H46" s="81">
        <v>42</v>
      </c>
      <c r="I46" s="81">
        <v>19</v>
      </c>
      <c r="J46" s="81">
        <v>24</v>
      </c>
      <c r="K46" s="82">
        <v>15721.59</v>
      </c>
      <c r="L46" s="82">
        <v>15721.59</v>
      </c>
      <c r="M46" s="82">
        <v>0</v>
      </c>
      <c r="N46" s="81">
        <v>16</v>
      </c>
      <c r="O46" s="82">
        <v>43257.919999999998</v>
      </c>
      <c r="P46" s="82">
        <v>36999.589999999997</v>
      </c>
      <c r="Q46" s="82">
        <v>6258.33</v>
      </c>
      <c r="R46" s="8"/>
    </row>
    <row r="47" spans="1:18" ht="25.5" x14ac:dyDescent="0.25">
      <c r="A47" s="58">
        <f t="shared" si="5"/>
        <v>9</v>
      </c>
      <c r="B47" s="80" t="s">
        <v>49</v>
      </c>
      <c r="C47" s="80" t="s">
        <v>36</v>
      </c>
      <c r="D47" s="80" t="s">
        <v>37</v>
      </c>
      <c r="E47" s="80" t="s">
        <v>50</v>
      </c>
      <c r="F47" s="80" t="s">
        <v>92</v>
      </c>
      <c r="G47" s="81" t="s">
        <v>48</v>
      </c>
      <c r="H47" s="81">
        <v>55</v>
      </c>
      <c r="I47" s="81">
        <v>46</v>
      </c>
      <c r="J47" s="81">
        <v>64</v>
      </c>
      <c r="K47" s="82">
        <v>39365.769999999997</v>
      </c>
      <c r="L47" s="82">
        <v>39365.769999999997</v>
      </c>
      <c r="M47" s="82">
        <v>0</v>
      </c>
      <c r="N47" s="81">
        <v>22</v>
      </c>
      <c r="O47" s="82">
        <v>20767.16</v>
      </c>
      <c r="P47" s="82">
        <v>20767.16</v>
      </c>
      <c r="Q47" s="82">
        <v>0</v>
      </c>
      <c r="R47" s="8"/>
    </row>
    <row r="48" spans="1:18" ht="25.5" x14ac:dyDescent="0.25">
      <c r="A48" s="58">
        <f t="shared" si="5"/>
        <v>10</v>
      </c>
      <c r="B48" s="80" t="s">
        <v>22</v>
      </c>
      <c r="C48" s="80" t="s">
        <v>61</v>
      </c>
      <c r="D48" s="80" t="s">
        <v>74</v>
      </c>
      <c r="E48" s="80" t="s">
        <v>85</v>
      </c>
      <c r="F48" s="80" t="s">
        <v>93</v>
      </c>
      <c r="G48" s="81" t="s">
        <v>48</v>
      </c>
      <c r="H48" s="81">
        <v>54</v>
      </c>
      <c r="I48" s="81">
        <v>41</v>
      </c>
      <c r="J48" s="81">
        <v>53</v>
      </c>
      <c r="K48" s="82">
        <v>71712.570000000007</v>
      </c>
      <c r="L48" s="82">
        <v>62666.47</v>
      </c>
      <c r="M48" s="82">
        <v>9046.1</v>
      </c>
      <c r="N48" s="81">
        <v>48</v>
      </c>
      <c r="O48" s="82">
        <v>230533.7</v>
      </c>
      <c r="P48" s="82">
        <v>194599.08</v>
      </c>
      <c r="Q48" s="82">
        <v>35934.620000000003</v>
      </c>
      <c r="R48" s="8"/>
    </row>
    <row r="49" spans="1:18" ht="25.5" x14ac:dyDescent="0.25">
      <c r="A49" s="58">
        <f t="shared" si="5"/>
        <v>11</v>
      </c>
      <c r="B49" s="80" t="s">
        <v>54</v>
      </c>
      <c r="C49" s="80" t="s">
        <v>36</v>
      </c>
      <c r="D49" s="80" t="s">
        <v>37</v>
      </c>
      <c r="E49" s="80" t="s">
        <v>55</v>
      </c>
      <c r="F49" s="80" t="s">
        <v>94</v>
      </c>
      <c r="G49" s="81" t="s">
        <v>48</v>
      </c>
      <c r="H49" s="81">
        <v>87</v>
      </c>
      <c r="I49" s="81">
        <v>61</v>
      </c>
      <c r="J49" s="81">
        <v>73</v>
      </c>
      <c r="K49" s="82">
        <v>54303.45</v>
      </c>
      <c r="L49" s="82">
        <v>44430.49</v>
      </c>
      <c r="M49" s="82">
        <v>9872.9599999999991</v>
      </c>
      <c r="N49" s="81">
        <v>64</v>
      </c>
      <c r="O49" s="82">
        <v>108223.34</v>
      </c>
      <c r="P49" s="82">
        <v>108223.34</v>
      </c>
      <c r="Q49" s="82">
        <v>0</v>
      </c>
      <c r="R49" s="8"/>
    </row>
    <row r="50" spans="1:18" ht="25.5" x14ac:dyDescent="0.25">
      <c r="A50" s="58">
        <f t="shared" si="5"/>
        <v>12</v>
      </c>
      <c r="B50" s="80" t="s">
        <v>23</v>
      </c>
      <c r="C50" s="80" t="s">
        <v>36</v>
      </c>
      <c r="D50" s="80" t="s">
        <v>37</v>
      </c>
      <c r="E50" s="80" t="s">
        <v>85</v>
      </c>
      <c r="F50" s="80" t="s">
        <v>95</v>
      </c>
      <c r="G50" s="81" t="s">
        <v>48</v>
      </c>
      <c r="H50" s="81">
        <v>52</v>
      </c>
      <c r="I50" s="81">
        <v>0</v>
      </c>
      <c r="J50" s="81">
        <v>0</v>
      </c>
      <c r="K50" s="82">
        <v>0</v>
      </c>
      <c r="L50" s="82">
        <v>0</v>
      </c>
      <c r="M50" s="82">
        <v>0</v>
      </c>
      <c r="N50" s="81">
        <v>46</v>
      </c>
      <c r="O50" s="82">
        <v>63667.15</v>
      </c>
      <c r="P50" s="82">
        <v>63667.15</v>
      </c>
      <c r="Q50" s="82">
        <v>0</v>
      </c>
      <c r="R50" s="8"/>
    </row>
    <row r="51" spans="1:18" ht="25.5" x14ac:dyDescent="0.25">
      <c r="A51" s="58">
        <f t="shared" si="5"/>
        <v>13</v>
      </c>
      <c r="B51" s="80" t="s">
        <v>56</v>
      </c>
      <c r="C51" s="80" t="s">
        <v>36</v>
      </c>
      <c r="D51" s="80" t="s">
        <v>37</v>
      </c>
      <c r="E51" s="80" t="s">
        <v>57</v>
      </c>
      <c r="F51" s="80" t="s">
        <v>75</v>
      </c>
      <c r="G51" s="81" t="s">
        <v>48</v>
      </c>
      <c r="H51" s="81">
        <v>15</v>
      </c>
      <c r="I51" s="81">
        <v>0</v>
      </c>
      <c r="J51" s="81">
        <v>0</v>
      </c>
      <c r="K51" s="82">
        <v>0</v>
      </c>
      <c r="L51" s="82">
        <v>0</v>
      </c>
      <c r="M51" s="82">
        <v>0</v>
      </c>
      <c r="N51" s="81">
        <v>0</v>
      </c>
      <c r="O51" s="82">
        <v>0</v>
      </c>
      <c r="P51" s="82">
        <v>0</v>
      </c>
      <c r="Q51" s="82">
        <v>0</v>
      </c>
      <c r="R51" s="8"/>
    </row>
    <row r="52" spans="1:18" ht="25.5" x14ac:dyDescent="0.25">
      <c r="A52" s="58">
        <f t="shared" si="5"/>
        <v>14</v>
      </c>
      <c r="B52" s="80" t="s">
        <v>145</v>
      </c>
      <c r="C52" s="80" t="s">
        <v>61</v>
      </c>
      <c r="D52" s="80" t="s">
        <v>179</v>
      </c>
      <c r="E52" s="80" t="s">
        <v>133</v>
      </c>
      <c r="F52" s="80" t="s">
        <v>180</v>
      </c>
      <c r="G52" s="81" t="s">
        <v>48</v>
      </c>
      <c r="H52" s="81">
        <v>6</v>
      </c>
      <c r="I52" s="81">
        <v>0</v>
      </c>
      <c r="J52" s="81">
        <v>0</v>
      </c>
      <c r="K52" s="82">
        <v>0</v>
      </c>
      <c r="L52" s="82">
        <v>0</v>
      </c>
      <c r="M52" s="82">
        <v>0</v>
      </c>
      <c r="N52" s="81">
        <v>0</v>
      </c>
      <c r="O52" s="82">
        <v>0</v>
      </c>
      <c r="P52" s="82">
        <v>0</v>
      </c>
      <c r="Q52" s="82">
        <v>0</v>
      </c>
      <c r="R52" s="8"/>
    </row>
    <row r="53" spans="1:18" ht="25.5" x14ac:dyDescent="0.25">
      <c r="A53" s="58">
        <f t="shared" si="5"/>
        <v>15</v>
      </c>
      <c r="B53" s="80" t="s">
        <v>24</v>
      </c>
      <c r="C53" s="80" t="s">
        <v>36</v>
      </c>
      <c r="D53" s="80" t="s">
        <v>37</v>
      </c>
      <c r="E53" s="80" t="s">
        <v>43</v>
      </c>
      <c r="F53" s="80" t="s">
        <v>76</v>
      </c>
      <c r="G53" s="81" t="s">
        <v>48</v>
      </c>
      <c r="H53" s="81">
        <v>5</v>
      </c>
      <c r="I53" s="81">
        <v>0</v>
      </c>
      <c r="J53" s="81">
        <v>0</v>
      </c>
      <c r="K53" s="82">
        <v>0</v>
      </c>
      <c r="L53" s="82">
        <v>0</v>
      </c>
      <c r="M53" s="82">
        <v>0</v>
      </c>
      <c r="N53" s="81">
        <v>7</v>
      </c>
      <c r="O53" s="82">
        <v>9741.7199999999993</v>
      </c>
      <c r="P53" s="82">
        <v>9741.7199999999993</v>
      </c>
      <c r="Q53" s="82">
        <v>0</v>
      </c>
      <c r="R53" s="8"/>
    </row>
    <row r="54" spans="1:18" ht="25.5" x14ac:dyDescent="0.25">
      <c r="A54" s="58">
        <f t="shared" si="5"/>
        <v>16</v>
      </c>
      <c r="B54" s="80" t="s">
        <v>51</v>
      </c>
      <c r="C54" s="80" t="s">
        <v>36</v>
      </c>
      <c r="D54" s="80" t="s">
        <v>37</v>
      </c>
      <c r="E54" s="80" t="s">
        <v>52</v>
      </c>
      <c r="F54" s="80" t="s">
        <v>87</v>
      </c>
      <c r="G54" s="81" t="s">
        <v>48</v>
      </c>
      <c r="H54" s="81">
        <v>41</v>
      </c>
      <c r="I54" s="81">
        <v>31</v>
      </c>
      <c r="J54" s="81">
        <v>42</v>
      </c>
      <c r="K54" s="82">
        <v>50492.46</v>
      </c>
      <c r="L54" s="82">
        <v>29677.52</v>
      </c>
      <c r="M54" s="82">
        <v>20814.939999999999</v>
      </c>
      <c r="N54" s="81">
        <v>23</v>
      </c>
      <c r="O54" s="82">
        <v>54319.78</v>
      </c>
      <c r="P54" s="82">
        <v>43671.05</v>
      </c>
      <c r="Q54" s="82">
        <v>10648.73</v>
      </c>
      <c r="R54" s="8"/>
    </row>
    <row r="55" spans="1:18" ht="25.5" x14ac:dyDescent="0.25">
      <c r="A55" s="58">
        <f t="shared" si="5"/>
        <v>17</v>
      </c>
      <c r="B55" s="80" t="s">
        <v>181</v>
      </c>
      <c r="C55" s="80" t="s">
        <v>61</v>
      </c>
      <c r="D55" s="80" t="s">
        <v>182</v>
      </c>
      <c r="E55" s="80" t="s">
        <v>133</v>
      </c>
      <c r="F55" s="80" t="s">
        <v>183</v>
      </c>
      <c r="G55" s="81" t="s">
        <v>48</v>
      </c>
      <c r="H55" s="81">
        <v>14</v>
      </c>
      <c r="I55" s="81">
        <v>0</v>
      </c>
      <c r="J55" s="81">
        <v>0</v>
      </c>
      <c r="K55" s="82">
        <v>0</v>
      </c>
      <c r="L55" s="82">
        <v>0</v>
      </c>
      <c r="M55" s="82">
        <v>0</v>
      </c>
      <c r="N55" s="81">
        <v>0</v>
      </c>
      <c r="O55" s="82">
        <v>0</v>
      </c>
      <c r="P55" s="82">
        <v>0</v>
      </c>
      <c r="Q55" s="82">
        <v>0</v>
      </c>
      <c r="R55" s="8"/>
    </row>
    <row r="56" spans="1:18" ht="25.5" x14ac:dyDescent="0.25">
      <c r="A56" s="58">
        <f t="shared" si="5"/>
        <v>18</v>
      </c>
      <c r="B56" s="80" t="s">
        <v>25</v>
      </c>
      <c r="C56" s="80" t="s">
        <v>36</v>
      </c>
      <c r="D56" s="80" t="s">
        <v>37</v>
      </c>
      <c r="E56" s="80" t="s">
        <v>96</v>
      </c>
      <c r="F56" s="80" t="s">
        <v>131</v>
      </c>
      <c r="G56" s="81" t="s">
        <v>48</v>
      </c>
      <c r="H56" s="81">
        <v>47</v>
      </c>
      <c r="I56" s="81">
        <v>9</v>
      </c>
      <c r="J56" s="81">
        <v>15</v>
      </c>
      <c r="K56" s="82">
        <v>21112.23</v>
      </c>
      <c r="L56" s="82">
        <v>21112.23</v>
      </c>
      <c r="M56" s="82">
        <v>0</v>
      </c>
      <c r="N56" s="81">
        <v>14</v>
      </c>
      <c r="O56" s="82">
        <v>15523.34</v>
      </c>
      <c r="P56" s="82">
        <v>15523.34</v>
      </c>
      <c r="Q56" s="82">
        <v>0</v>
      </c>
      <c r="R56" s="8"/>
    </row>
    <row r="57" spans="1:18" ht="25.5" x14ac:dyDescent="0.25">
      <c r="A57" s="58">
        <f t="shared" si="5"/>
        <v>19</v>
      </c>
      <c r="B57" s="80" t="s">
        <v>58</v>
      </c>
      <c r="C57" s="80" t="s">
        <v>36</v>
      </c>
      <c r="D57" s="80" t="s">
        <v>37</v>
      </c>
      <c r="E57" s="80" t="s">
        <v>59</v>
      </c>
      <c r="F57" s="80" t="s">
        <v>97</v>
      </c>
      <c r="G57" s="81" t="s">
        <v>48</v>
      </c>
      <c r="H57" s="81">
        <v>25</v>
      </c>
      <c r="I57" s="81">
        <v>22</v>
      </c>
      <c r="J57" s="81">
        <v>31</v>
      </c>
      <c r="K57" s="82">
        <f>22371.42+217.5</f>
        <v>22588.92</v>
      </c>
      <c r="L57" s="82">
        <f>22371.42+217.5</f>
        <v>22588.92</v>
      </c>
      <c r="M57" s="82">
        <v>0</v>
      </c>
      <c r="N57" s="81">
        <v>12</v>
      </c>
      <c r="O57" s="82">
        <v>25027.26</v>
      </c>
      <c r="P57" s="82">
        <v>25027.26</v>
      </c>
      <c r="Q57" s="82">
        <v>0</v>
      </c>
      <c r="R57" s="8"/>
    </row>
    <row r="58" spans="1:18" ht="25.5" x14ac:dyDescent="0.25">
      <c r="A58" s="58">
        <f t="shared" si="5"/>
        <v>20</v>
      </c>
      <c r="B58" s="80" t="s">
        <v>26</v>
      </c>
      <c r="C58" s="80" t="s">
        <v>36</v>
      </c>
      <c r="D58" s="80" t="s">
        <v>37</v>
      </c>
      <c r="E58" s="80" t="s">
        <v>44</v>
      </c>
      <c r="F58" s="80" t="s">
        <v>98</v>
      </c>
      <c r="G58" s="81" t="s">
        <v>48</v>
      </c>
      <c r="H58" s="81">
        <v>123</v>
      </c>
      <c r="I58" s="81">
        <v>110</v>
      </c>
      <c r="J58" s="81">
        <v>109</v>
      </c>
      <c r="K58" s="82">
        <v>82778.210000000006</v>
      </c>
      <c r="L58" s="82">
        <v>63584.23</v>
      </c>
      <c r="M58" s="82">
        <v>19193.98</v>
      </c>
      <c r="N58" s="81">
        <v>19</v>
      </c>
      <c r="O58" s="82">
        <v>49893.38</v>
      </c>
      <c r="P58" s="82">
        <v>47768.41</v>
      </c>
      <c r="Q58" s="82">
        <v>2124.9699999999998</v>
      </c>
      <c r="R58" s="8"/>
    </row>
    <row r="59" spans="1:18" ht="25.5" x14ac:dyDescent="0.25">
      <c r="A59" s="58">
        <f t="shared" si="5"/>
        <v>21</v>
      </c>
      <c r="B59" s="80" t="s">
        <v>77</v>
      </c>
      <c r="C59" s="80" t="s">
        <v>36</v>
      </c>
      <c r="D59" s="80"/>
      <c r="E59" s="80" t="s">
        <v>43</v>
      </c>
      <c r="F59" s="80" t="s">
        <v>157</v>
      </c>
      <c r="G59" s="81" t="s">
        <v>48</v>
      </c>
      <c r="H59" s="81">
        <v>31</v>
      </c>
      <c r="I59" s="81">
        <v>5</v>
      </c>
      <c r="J59" s="81">
        <v>5</v>
      </c>
      <c r="K59" s="82">
        <v>4581.32</v>
      </c>
      <c r="L59" s="82">
        <v>4581.32</v>
      </c>
      <c r="M59" s="82">
        <v>0</v>
      </c>
      <c r="N59" s="81">
        <v>35</v>
      </c>
      <c r="O59" s="82">
        <f>50295.64-1263.08</f>
        <v>49032.56</v>
      </c>
      <c r="P59" s="82">
        <f>50295.64-1263.08</f>
        <v>49032.56</v>
      </c>
      <c r="Q59" s="82">
        <v>0</v>
      </c>
      <c r="R59" s="8"/>
    </row>
    <row r="60" spans="1:18" ht="25.5" x14ac:dyDescent="0.25">
      <c r="A60" s="58">
        <f t="shared" si="5"/>
        <v>22</v>
      </c>
      <c r="B60" s="80" t="s">
        <v>27</v>
      </c>
      <c r="C60" s="80" t="s">
        <v>36</v>
      </c>
      <c r="D60" s="80" t="s">
        <v>37</v>
      </c>
      <c r="E60" s="80" t="s">
        <v>85</v>
      </c>
      <c r="F60" s="80" t="s">
        <v>99</v>
      </c>
      <c r="G60" s="81" t="s">
        <v>48</v>
      </c>
      <c r="H60" s="81">
        <v>47</v>
      </c>
      <c r="I60" s="81">
        <v>8</v>
      </c>
      <c r="J60" s="81">
        <v>8</v>
      </c>
      <c r="K60" s="82">
        <v>5137.12</v>
      </c>
      <c r="L60" s="82">
        <v>5137.12</v>
      </c>
      <c r="M60" s="82">
        <v>0</v>
      </c>
      <c r="N60" s="81">
        <v>23</v>
      </c>
      <c r="O60" s="82">
        <v>56364.57</v>
      </c>
      <c r="P60" s="82">
        <v>53286.04</v>
      </c>
      <c r="Q60" s="82">
        <v>3078.53</v>
      </c>
      <c r="R60" s="8"/>
    </row>
    <row r="61" spans="1:18" ht="25.5" x14ac:dyDescent="0.25">
      <c r="A61" s="58">
        <f t="shared" si="5"/>
        <v>23</v>
      </c>
      <c r="B61" s="80" t="s">
        <v>28</v>
      </c>
      <c r="C61" s="80" t="s">
        <v>36</v>
      </c>
      <c r="D61" s="80" t="s">
        <v>37</v>
      </c>
      <c r="E61" s="80" t="s">
        <v>45</v>
      </c>
      <c r="F61" s="80" t="s">
        <v>100</v>
      </c>
      <c r="G61" s="81" t="s">
        <v>48</v>
      </c>
      <c r="H61" s="81">
        <v>21</v>
      </c>
      <c r="I61" s="81">
        <v>16</v>
      </c>
      <c r="J61" s="81">
        <v>23</v>
      </c>
      <c r="K61" s="82">
        <f xml:space="preserve"> 4458.72+9664.92</f>
        <v>14123.64</v>
      </c>
      <c r="L61" s="82">
        <f xml:space="preserve"> 4458.72+9664.92</f>
        <v>14123.64</v>
      </c>
      <c r="M61" s="82">
        <v>0</v>
      </c>
      <c r="N61" s="81">
        <v>8</v>
      </c>
      <c r="O61" s="82">
        <v>18661.32</v>
      </c>
      <c r="P61" s="82">
        <f>18216.72+444.6</f>
        <v>18661.32</v>
      </c>
      <c r="Q61" s="82">
        <v>0</v>
      </c>
      <c r="R61" s="8"/>
    </row>
    <row r="62" spans="1:18" ht="25.5" x14ac:dyDescent="0.25">
      <c r="A62" s="58">
        <f t="shared" si="5"/>
        <v>24</v>
      </c>
      <c r="B62" s="80" t="s">
        <v>184</v>
      </c>
      <c r="C62" s="80" t="s">
        <v>61</v>
      </c>
      <c r="D62" s="80" t="s">
        <v>185</v>
      </c>
      <c r="E62" s="80" t="s">
        <v>186</v>
      </c>
      <c r="F62" s="80" t="s">
        <v>187</v>
      </c>
      <c r="G62" s="81" t="s">
        <v>48</v>
      </c>
      <c r="H62" s="81">
        <v>7</v>
      </c>
      <c r="I62" s="81">
        <v>3</v>
      </c>
      <c r="J62" s="81">
        <v>3</v>
      </c>
      <c r="K62" s="82">
        <v>0</v>
      </c>
      <c r="L62" s="82">
        <v>0</v>
      </c>
      <c r="M62" s="82">
        <v>0</v>
      </c>
      <c r="N62" s="81">
        <v>0</v>
      </c>
      <c r="O62" s="82">
        <v>0</v>
      </c>
      <c r="P62" s="82">
        <v>0</v>
      </c>
      <c r="Q62" s="82">
        <v>0</v>
      </c>
      <c r="R62" s="8"/>
    </row>
    <row r="63" spans="1:18" ht="25.5" x14ac:dyDescent="0.25">
      <c r="A63" s="58">
        <f t="shared" si="5"/>
        <v>25</v>
      </c>
      <c r="B63" s="80" t="s">
        <v>132</v>
      </c>
      <c r="C63" s="80" t="s">
        <v>36</v>
      </c>
      <c r="D63" s="80"/>
      <c r="E63" s="80" t="s">
        <v>133</v>
      </c>
      <c r="F63" s="80" t="s">
        <v>134</v>
      </c>
      <c r="G63" s="81" t="s">
        <v>48</v>
      </c>
      <c r="H63" s="81">
        <v>38</v>
      </c>
      <c r="I63" s="81">
        <v>33</v>
      </c>
      <c r="J63" s="81">
        <v>43</v>
      </c>
      <c r="K63" s="82">
        <v>17346.439999999999</v>
      </c>
      <c r="L63" s="82">
        <v>12862.6</v>
      </c>
      <c r="M63" s="82">
        <v>4483.84</v>
      </c>
      <c r="N63" s="81">
        <v>0</v>
      </c>
      <c r="O63" s="82">
        <v>0</v>
      </c>
      <c r="P63" s="82">
        <v>0</v>
      </c>
      <c r="Q63" s="82">
        <v>0</v>
      </c>
      <c r="R63" s="8"/>
    </row>
    <row r="64" spans="1:18" ht="25.5" x14ac:dyDescent="0.25">
      <c r="A64" s="58">
        <f t="shared" si="5"/>
        <v>26</v>
      </c>
      <c r="B64" s="80" t="s">
        <v>29</v>
      </c>
      <c r="C64" s="80" t="s">
        <v>36</v>
      </c>
      <c r="D64" s="80" t="s">
        <v>37</v>
      </c>
      <c r="E64" s="80" t="s">
        <v>42</v>
      </c>
      <c r="F64" s="80" t="s">
        <v>101</v>
      </c>
      <c r="G64" s="81" t="s">
        <v>48</v>
      </c>
      <c r="H64" s="81">
        <v>79</v>
      </c>
      <c r="I64" s="81">
        <v>41</v>
      </c>
      <c r="J64" s="81">
        <v>57</v>
      </c>
      <c r="K64" s="82">
        <v>41214.42</v>
      </c>
      <c r="L64" s="82">
        <v>31798.79</v>
      </c>
      <c r="M64" s="82">
        <v>9415.6299999999992</v>
      </c>
      <c r="N64" s="81">
        <v>50</v>
      </c>
      <c r="O64" s="82">
        <v>62093.21</v>
      </c>
      <c r="P64" s="82">
        <v>62093.21</v>
      </c>
      <c r="Q64" s="82">
        <v>0</v>
      </c>
      <c r="R64" s="8"/>
    </row>
    <row r="65" spans="1:18" ht="25.5" x14ac:dyDescent="0.25">
      <c r="A65" s="58">
        <f t="shared" si="5"/>
        <v>27</v>
      </c>
      <c r="B65" s="80" t="s">
        <v>30</v>
      </c>
      <c r="C65" s="80" t="s">
        <v>36</v>
      </c>
      <c r="D65" s="80" t="s">
        <v>37</v>
      </c>
      <c r="E65" s="80" t="s">
        <v>44</v>
      </c>
      <c r="F65" s="80" t="s">
        <v>60</v>
      </c>
      <c r="G65" s="81" t="s">
        <v>48</v>
      </c>
      <c r="H65" s="81">
        <v>13</v>
      </c>
      <c r="I65" s="81">
        <v>0</v>
      </c>
      <c r="J65" s="81">
        <v>0</v>
      </c>
      <c r="K65" s="82">
        <v>0</v>
      </c>
      <c r="L65" s="82">
        <v>0</v>
      </c>
      <c r="M65" s="82">
        <v>0</v>
      </c>
      <c r="N65" s="81">
        <v>0</v>
      </c>
      <c r="O65" s="82">
        <v>0</v>
      </c>
      <c r="P65" s="82">
        <v>0</v>
      </c>
      <c r="Q65" s="82">
        <v>0</v>
      </c>
      <c r="R65" s="8"/>
    </row>
    <row r="66" spans="1:18" ht="25.5" x14ac:dyDescent="0.25">
      <c r="A66" s="58">
        <f t="shared" si="5"/>
        <v>28</v>
      </c>
      <c r="B66" s="80" t="s">
        <v>31</v>
      </c>
      <c r="C66" s="80" t="s">
        <v>36</v>
      </c>
      <c r="D66" s="80" t="s">
        <v>37</v>
      </c>
      <c r="E66" s="80" t="s">
        <v>46</v>
      </c>
      <c r="F66" s="80" t="s">
        <v>137</v>
      </c>
      <c r="G66" s="81" t="s">
        <v>48</v>
      </c>
      <c r="H66" s="81">
        <v>69</v>
      </c>
      <c r="I66" s="81">
        <v>21</v>
      </c>
      <c r="J66" s="81">
        <v>30</v>
      </c>
      <c r="K66" s="82">
        <v>48876.28</v>
      </c>
      <c r="L66" s="82">
        <v>46751.31</v>
      </c>
      <c r="M66" s="82">
        <v>2124.9699999999998</v>
      </c>
      <c r="N66" s="81">
        <v>49</v>
      </c>
      <c r="O66" s="82">
        <v>90088.53</v>
      </c>
      <c r="P66" s="82">
        <v>77709.460000000006</v>
      </c>
      <c r="Q66" s="82">
        <v>12379.07</v>
      </c>
      <c r="R66" s="8"/>
    </row>
    <row r="67" spans="1:18" ht="25.5" x14ac:dyDescent="0.25">
      <c r="A67" s="58">
        <f t="shared" si="5"/>
        <v>29</v>
      </c>
      <c r="B67" s="80" t="s">
        <v>32</v>
      </c>
      <c r="C67" s="80" t="s">
        <v>36</v>
      </c>
      <c r="D67" s="80"/>
      <c r="E67" s="80" t="s">
        <v>41</v>
      </c>
      <c r="F67" s="80" t="s">
        <v>102</v>
      </c>
      <c r="G67" s="81" t="s">
        <v>48</v>
      </c>
      <c r="H67" s="81">
        <v>52</v>
      </c>
      <c r="I67" s="81">
        <v>44</v>
      </c>
      <c r="J67" s="81">
        <v>52</v>
      </c>
      <c r="K67" s="82">
        <v>29047.49</v>
      </c>
      <c r="L67" s="82">
        <v>29047.49</v>
      </c>
      <c r="M67" s="82">
        <v>0</v>
      </c>
      <c r="N67" s="81">
        <v>40</v>
      </c>
      <c r="O67" s="82">
        <v>103144.6</v>
      </c>
      <c r="P67" s="82">
        <v>88623.05</v>
      </c>
      <c r="Q67" s="82">
        <v>14521.55</v>
      </c>
      <c r="R67" s="8"/>
    </row>
    <row r="68" spans="1:18" ht="25.5" x14ac:dyDescent="0.25">
      <c r="A68" s="58">
        <f t="shared" si="5"/>
        <v>30</v>
      </c>
      <c r="B68" s="80" t="s">
        <v>138</v>
      </c>
      <c r="C68" s="80" t="s">
        <v>61</v>
      </c>
      <c r="D68" s="80" t="s">
        <v>191</v>
      </c>
      <c r="E68" s="80" t="s">
        <v>133</v>
      </c>
      <c r="F68" s="80" t="s">
        <v>139</v>
      </c>
      <c r="G68" s="81" t="s">
        <v>48</v>
      </c>
      <c r="H68" s="81">
        <v>64</v>
      </c>
      <c r="I68" s="81">
        <v>52</v>
      </c>
      <c r="J68" s="81">
        <v>58</v>
      </c>
      <c r="K68" s="82">
        <v>23327.99</v>
      </c>
      <c r="L68" s="82">
        <v>18845.46</v>
      </c>
      <c r="M68" s="82">
        <v>4482.53</v>
      </c>
      <c r="N68" s="81">
        <v>0</v>
      </c>
      <c r="O68" s="82">
        <v>0</v>
      </c>
      <c r="P68" s="82">
        <v>0</v>
      </c>
      <c r="Q68" s="82">
        <v>0</v>
      </c>
      <c r="R68" s="8"/>
    </row>
    <row r="69" spans="1:18" ht="25.5" x14ac:dyDescent="0.25">
      <c r="A69" s="58">
        <f t="shared" si="5"/>
        <v>31</v>
      </c>
      <c r="B69" s="80" t="s">
        <v>188</v>
      </c>
      <c r="C69" s="80" t="s">
        <v>36</v>
      </c>
      <c r="D69" s="80"/>
      <c r="E69" s="80" t="s">
        <v>133</v>
      </c>
      <c r="F69" s="80" t="s">
        <v>189</v>
      </c>
      <c r="G69" s="81" t="s">
        <v>48</v>
      </c>
      <c r="H69" s="81">
        <v>3</v>
      </c>
      <c r="I69" s="81">
        <v>0</v>
      </c>
      <c r="J69" s="81">
        <v>0</v>
      </c>
      <c r="K69" s="82">
        <v>0</v>
      </c>
      <c r="L69" s="82">
        <v>0</v>
      </c>
      <c r="M69" s="82">
        <v>0</v>
      </c>
      <c r="N69" s="81">
        <v>0</v>
      </c>
      <c r="O69" s="82">
        <v>0</v>
      </c>
      <c r="P69" s="82">
        <v>0</v>
      </c>
      <c r="Q69" s="82">
        <v>0</v>
      </c>
      <c r="R69" s="8"/>
    </row>
    <row r="70" spans="1:18" ht="25.5" x14ac:dyDescent="0.25">
      <c r="A70" s="58">
        <f t="shared" si="5"/>
        <v>32</v>
      </c>
      <c r="B70" s="80" t="s">
        <v>140</v>
      </c>
      <c r="C70" s="80" t="s">
        <v>36</v>
      </c>
      <c r="D70" s="80"/>
      <c r="E70" s="80" t="s">
        <v>141</v>
      </c>
      <c r="F70" s="80" t="s">
        <v>142</v>
      </c>
      <c r="G70" s="81" t="s">
        <v>48</v>
      </c>
      <c r="H70" s="81">
        <v>20</v>
      </c>
      <c r="I70" s="81">
        <v>16</v>
      </c>
      <c r="J70" s="81">
        <v>18</v>
      </c>
      <c r="K70" s="82">
        <v>6597.81</v>
      </c>
      <c r="L70" s="82">
        <v>6597.81</v>
      </c>
      <c r="M70" s="82">
        <v>0</v>
      </c>
      <c r="N70" s="81">
        <v>0</v>
      </c>
      <c r="O70" s="82">
        <v>0</v>
      </c>
      <c r="P70" s="82">
        <v>0</v>
      </c>
      <c r="Q70" s="82">
        <v>0</v>
      </c>
      <c r="R70" s="8"/>
    </row>
    <row r="71" spans="1:18" ht="25.5" x14ac:dyDescent="0.25">
      <c r="A71" s="58">
        <f t="shared" si="5"/>
        <v>33</v>
      </c>
      <c r="B71" s="80" t="s">
        <v>33</v>
      </c>
      <c r="C71" s="80" t="s">
        <v>36</v>
      </c>
      <c r="D71" s="80" t="s">
        <v>37</v>
      </c>
      <c r="E71" s="80" t="s">
        <v>47</v>
      </c>
      <c r="F71" s="80" t="s">
        <v>143</v>
      </c>
      <c r="G71" s="81" t="s">
        <v>48</v>
      </c>
      <c r="H71" s="81">
        <v>18</v>
      </c>
      <c r="I71" s="81">
        <v>14</v>
      </c>
      <c r="J71" s="81">
        <v>18</v>
      </c>
      <c r="K71" s="82">
        <v>22217.37</v>
      </c>
      <c r="L71" s="82">
        <v>21348.7</v>
      </c>
      <c r="M71" s="82">
        <v>868.67</v>
      </c>
      <c r="N71" s="81">
        <v>16</v>
      </c>
      <c r="O71" s="82">
        <v>42900.47</v>
      </c>
      <c r="P71" s="82">
        <v>36624.230000000003</v>
      </c>
      <c r="Q71" s="82">
        <v>6276.24</v>
      </c>
      <c r="R71" s="8"/>
    </row>
    <row r="72" spans="1:18" x14ac:dyDescent="0.25">
      <c r="A72" s="58">
        <f t="shared" si="5"/>
        <v>34</v>
      </c>
      <c r="B72" s="80" t="s">
        <v>81</v>
      </c>
      <c r="C72" s="80" t="s">
        <v>36</v>
      </c>
      <c r="D72" s="80" t="s">
        <v>230</v>
      </c>
      <c r="E72" s="80" t="s">
        <v>37</v>
      </c>
      <c r="F72" s="80" t="s">
        <v>231</v>
      </c>
      <c r="G72" s="81" t="s">
        <v>48</v>
      </c>
      <c r="H72" s="81">
        <v>42</v>
      </c>
      <c r="I72" s="81">
        <v>22</v>
      </c>
      <c r="J72" s="81">
        <v>29</v>
      </c>
      <c r="K72" s="82">
        <v>18440.21</v>
      </c>
      <c r="L72" s="82">
        <v>18440.21</v>
      </c>
      <c r="M72" s="82">
        <v>0</v>
      </c>
      <c r="N72" s="81">
        <v>5</v>
      </c>
      <c r="O72" s="82">
        <v>4075.07</v>
      </c>
      <c r="P72" s="82">
        <v>4075.07</v>
      </c>
      <c r="Q72" s="82">
        <v>0</v>
      </c>
      <c r="R72" s="8"/>
    </row>
    <row r="73" spans="1:18" ht="25.5" x14ac:dyDescent="0.25">
      <c r="A73" s="58">
        <f t="shared" si="5"/>
        <v>35</v>
      </c>
      <c r="B73" s="80" t="s">
        <v>34</v>
      </c>
      <c r="C73" s="80" t="s">
        <v>61</v>
      </c>
      <c r="D73" s="80" t="s">
        <v>158</v>
      </c>
      <c r="E73" s="80" t="s">
        <v>85</v>
      </c>
      <c r="F73" s="80" t="s">
        <v>144</v>
      </c>
      <c r="G73" s="81" t="s">
        <v>48</v>
      </c>
      <c r="H73" s="81">
        <v>214</v>
      </c>
      <c r="I73" s="81">
        <v>168</v>
      </c>
      <c r="J73" s="81">
        <v>209</v>
      </c>
      <c r="K73" s="82">
        <v>171740.06</v>
      </c>
      <c r="L73" s="82">
        <v>113780.35</v>
      </c>
      <c r="M73" s="82">
        <v>57959.71</v>
      </c>
      <c r="N73" s="81">
        <v>0</v>
      </c>
      <c r="O73" s="82">
        <v>0</v>
      </c>
      <c r="P73" s="82">
        <v>0</v>
      </c>
      <c r="Q73" s="82">
        <v>0</v>
      </c>
      <c r="R73" s="8"/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opLeftCell="C53" workbookViewId="0">
      <selection activeCell="C39" sqref="A39:XFD73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321" t="s">
        <v>15</v>
      </c>
      <c r="P1" s="321"/>
      <c r="Q1" s="321"/>
    </row>
    <row r="2" spans="1:17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21">
        <v>1</v>
      </c>
      <c r="B10" s="71" t="s">
        <v>28</v>
      </c>
      <c r="C10" s="71" t="s">
        <v>36</v>
      </c>
      <c r="D10" s="71"/>
      <c r="E10" s="71" t="s">
        <v>115</v>
      </c>
      <c r="F10" s="72" t="s">
        <v>210</v>
      </c>
      <c r="G10" s="73" t="s">
        <v>117</v>
      </c>
      <c r="H10" s="74">
        <v>5</v>
      </c>
      <c r="I10" s="74">
        <v>3</v>
      </c>
      <c r="J10" s="74">
        <v>3</v>
      </c>
      <c r="K10" s="75" t="s">
        <v>211</v>
      </c>
      <c r="L10" s="75" t="s">
        <v>211</v>
      </c>
      <c r="M10" s="75" t="s">
        <v>212</v>
      </c>
      <c r="N10" s="74">
        <v>0</v>
      </c>
      <c r="O10" s="76">
        <v>0</v>
      </c>
      <c r="P10" s="76">
        <v>0</v>
      </c>
      <c r="Q10" s="77">
        <v>0</v>
      </c>
    </row>
    <row r="11" spans="1:17" x14ac:dyDescent="0.25">
      <c r="A11" s="21">
        <v>2</v>
      </c>
      <c r="B11" s="71" t="s">
        <v>29</v>
      </c>
      <c r="C11" s="71" t="s">
        <v>36</v>
      </c>
      <c r="D11" s="71"/>
      <c r="E11" s="71" t="s">
        <v>78</v>
      </c>
      <c r="F11" s="72" t="s">
        <v>213</v>
      </c>
      <c r="G11" s="73" t="s">
        <v>117</v>
      </c>
      <c r="H11" s="74">
        <v>19</v>
      </c>
      <c r="I11" s="74">
        <v>5</v>
      </c>
      <c r="J11" s="74">
        <v>5</v>
      </c>
      <c r="K11" s="75" t="s">
        <v>214</v>
      </c>
      <c r="L11" s="75" t="s">
        <v>214</v>
      </c>
      <c r="M11" s="75" t="s">
        <v>212</v>
      </c>
      <c r="N11" s="74">
        <v>0</v>
      </c>
      <c r="O11" s="76">
        <v>0</v>
      </c>
      <c r="P11" s="76">
        <v>0</v>
      </c>
      <c r="Q11" s="77">
        <v>0</v>
      </c>
    </row>
    <row r="12" spans="1:17" x14ac:dyDescent="0.25">
      <c r="A12" s="21">
        <v>3</v>
      </c>
      <c r="B12" s="71" t="s">
        <v>215</v>
      </c>
      <c r="C12" s="71" t="s">
        <v>36</v>
      </c>
      <c r="D12" s="71"/>
      <c r="E12" s="71" t="s">
        <v>120</v>
      </c>
      <c r="F12" s="72" t="s">
        <v>216</v>
      </c>
      <c r="G12" s="73" t="s">
        <v>117</v>
      </c>
      <c r="H12" s="74">
        <v>0</v>
      </c>
      <c r="I12" s="74">
        <v>0</v>
      </c>
      <c r="J12" s="74">
        <v>0</v>
      </c>
      <c r="K12" s="75" t="s">
        <v>212</v>
      </c>
      <c r="L12" s="75" t="s">
        <v>212</v>
      </c>
      <c r="M12" s="75" t="s">
        <v>212</v>
      </c>
      <c r="N12" s="74">
        <v>0</v>
      </c>
      <c r="O12" s="76">
        <v>0</v>
      </c>
      <c r="P12" s="76">
        <v>0</v>
      </c>
      <c r="Q12" s="77">
        <v>0</v>
      </c>
    </row>
    <row r="13" spans="1:17" ht="25.5" x14ac:dyDescent="0.25">
      <c r="A13" s="21">
        <v>4</v>
      </c>
      <c r="B13" s="71" t="s">
        <v>89</v>
      </c>
      <c r="C13" s="71" t="s">
        <v>36</v>
      </c>
      <c r="D13" s="71"/>
      <c r="E13" s="71" t="s">
        <v>122</v>
      </c>
      <c r="F13" s="72" t="s">
        <v>217</v>
      </c>
      <c r="G13" s="73" t="s">
        <v>117</v>
      </c>
      <c r="H13" s="74">
        <v>4</v>
      </c>
      <c r="I13" s="74">
        <v>0</v>
      </c>
      <c r="J13" s="74">
        <v>0</v>
      </c>
      <c r="K13" s="75" t="s">
        <v>212</v>
      </c>
      <c r="L13" s="75" t="s">
        <v>212</v>
      </c>
      <c r="M13" s="75" t="s">
        <v>212</v>
      </c>
      <c r="N13" s="74">
        <v>0</v>
      </c>
      <c r="O13" s="76">
        <v>0</v>
      </c>
      <c r="P13" s="76">
        <v>0</v>
      </c>
      <c r="Q13" s="77">
        <v>0</v>
      </c>
    </row>
    <row r="14" spans="1:17" x14ac:dyDescent="0.25">
      <c r="A14" s="14">
        <v>1</v>
      </c>
      <c r="B14" s="15" t="s">
        <v>163</v>
      </c>
      <c r="C14" s="15" t="s">
        <v>61</v>
      </c>
      <c r="D14" s="15" t="s">
        <v>79</v>
      </c>
      <c r="E14" s="15" t="s">
        <v>62</v>
      </c>
      <c r="F14" s="15" t="s">
        <v>194</v>
      </c>
      <c r="G14" s="15" t="s">
        <v>63</v>
      </c>
      <c r="H14" s="16">
        <v>73</v>
      </c>
      <c r="I14" s="16">
        <v>16</v>
      </c>
      <c r="J14" s="16">
        <v>16</v>
      </c>
      <c r="K14" s="16">
        <v>19205.89</v>
      </c>
      <c r="L14" s="16">
        <v>19205.89</v>
      </c>
      <c r="M14" s="24">
        <v>0</v>
      </c>
      <c r="N14" s="16">
        <v>34</v>
      </c>
      <c r="O14" s="38">
        <v>33742.300000000003</v>
      </c>
      <c r="P14" s="16">
        <v>33742.300000000003</v>
      </c>
      <c r="Q14" s="24">
        <v>0</v>
      </c>
    </row>
    <row r="15" spans="1:17" x14ac:dyDescent="0.25">
      <c r="A15" s="14">
        <f t="shared" ref="A15:A22" si="1">A14+1</f>
        <v>2</v>
      </c>
      <c r="B15" s="15" t="s">
        <v>164</v>
      </c>
      <c r="C15" s="15" t="s">
        <v>36</v>
      </c>
      <c r="D15" s="15"/>
      <c r="E15" s="15" t="s">
        <v>62</v>
      </c>
      <c r="F15" s="15" t="s">
        <v>195</v>
      </c>
      <c r="G15" s="15" t="s">
        <v>63</v>
      </c>
      <c r="H15" s="16">
        <v>69</v>
      </c>
      <c r="I15" s="16">
        <v>11</v>
      </c>
      <c r="J15" s="16">
        <v>11</v>
      </c>
      <c r="K15" s="16">
        <v>18324.8</v>
      </c>
      <c r="L15" s="16">
        <v>18324.8</v>
      </c>
      <c r="M15" s="24">
        <v>0</v>
      </c>
      <c r="N15" s="16">
        <v>34</v>
      </c>
      <c r="O15" s="38">
        <v>39723.42</v>
      </c>
      <c r="P15" s="16">
        <v>39723.42</v>
      </c>
      <c r="Q15" s="24">
        <v>0</v>
      </c>
    </row>
    <row r="16" spans="1:17" x14ac:dyDescent="0.25">
      <c r="A16" s="14">
        <v>3</v>
      </c>
      <c r="B16" s="15" t="s">
        <v>165</v>
      </c>
      <c r="C16" s="15" t="s">
        <v>36</v>
      </c>
      <c r="D16" s="15"/>
      <c r="E16" s="15" t="s">
        <v>62</v>
      </c>
      <c r="F16" s="15"/>
      <c r="G16" s="15" t="s">
        <v>63</v>
      </c>
      <c r="H16" s="16">
        <v>0</v>
      </c>
      <c r="I16" s="16">
        <v>0</v>
      </c>
      <c r="J16" s="16">
        <v>0</v>
      </c>
      <c r="K16" s="24">
        <v>0</v>
      </c>
      <c r="L16" s="24">
        <v>0</v>
      </c>
      <c r="M16" s="24">
        <v>0</v>
      </c>
      <c r="N16" s="16">
        <v>0</v>
      </c>
      <c r="O16" s="24">
        <v>0</v>
      </c>
      <c r="P16" s="24">
        <v>0</v>
      </c>
      <c r="Q16" s="24">
        <v>0</v>
      </c>
    </row>
    <row r="17" spans="1:17" x14ac:dyDescent="0.25">
      <c r="A17" s="14">
        <v>4</v>
      </c>
      <c r="B17" s="15" t="s">
        <v>166</v>
      </c>
      <c r="C17" s="15" t="s">
        <v>36</v>
      </c>
      <c r="D17" s="15"/>
      <c r="E17" s="15" t="s">
        <v>64</v>
      </c>
      <c r="F17" s="40" t="s">
        <v>196</v>
      </c>
      <c r="G17" s="15" t="s">
        <v>63</v>
      </c>
      <c r="H17" s="16">
        <v>24</v>
      </c>
      <c r="I17" s="16">
        <v>0</v>
      </c>
      <c r="J17" s="16">
        <v>0</v>
      </c>
      <c r="K17" s="24">
        <v>0</v>
      </c>
      <c r="L17" s="24">
        <v>0</v>
      </c>
      <c r="M17" s="24">
        <v>0</v>
      </c>
      <c r="N17" s="16">
        <v>7</v>
      </c>
      <c r="O17" s="38">
        <v>10395.799999999999</v>
      </c>
      <c r="P17" s="16">
        <v>10395.799999999999</v>
      </c>
      <c r="Q17" s="24">
        <v>0</v>
      </c>
    </row>
    <row r="18" spans="1:17" x14ac:dyDescent="0.25">
      <c r="A18" s="14">
        <f t="shared" si="1"/>
        <v>5</v>
      </c>
      <c r="B18" s="15" t="s">
        <v>167</v>
      </c>
      <c r="C18" s="15" t="s">
        <v>36</v>
      </c>
      <c r="D18" s="15"/>
      <c r="E18" s="15" t="s">
        <v>66</v>
      </c>
      <c r="F18" s="15"/>
      <c r="G18" s="15" t="s">
        <v>63</v>
      </c>
      <c r="H18" s="16">
        <v>0</v>
      </c>
      <c r="I18" s="16">
        <v>0</v>
      </c>
      <c r="J18" s="16">
        <v>0</v>
      </c>
      <c r="K18" s="24">
        <v>0</v>
      </c>
      <c r="L18" s="24">
        <v>0</v>
      </c>
      <c r="M18" s="24">
        <v>0</v>
      </c>
      <c r="N18" s="16">
        <v>0</v>
      </c>
      <c r="O18" s="24">
        <v>0</v>
      </c>
      <c r="P18" s="24">
        <v>0</v>
      </c>
      <c r="Q18" s="24">
        <v>0</v>
      </c>
    </row>
    <row r="19" spans="1:17" x14ac:dyDescent="0.25">
      <c r="A19" s="14">
        <f t="shared" si="1"/>
        <v>6</v>
      </c>
      <c r="B19" s="15" t="s">
        <v>65</v>
      </c>
      <c r="C19" s="15" t="s">
        <v>36</v>
      </c>
      <c r="D19" s="15"/>
      <c r="E19" s="15" t="s">
        <v>66</v>
      </c>
      <c r="F19" s="15" t="s">
        <v>197</v>
      </c>
      <c r="G19" s="15" t="s">
        <v>63</v>
      </c>
      <c r="H19" s="16">
        <v>10</v>
      </c>
      <c r="I19" s="16">
        <v>0</v>
      </c>
      <c r="J19" s="16">
        <v>0</v>
      </c>
      <c r="K19" s="24">
        <v>0</v>
      </c>
      <c r="L19" s="24">
        <v>0</v>
      </c>
      <c r="M19" s="24">
        <v>0</v>
      </c>
      <c r="N19" s="16">
        <v>4</v>
      </c>
      <c r="O19" s="38">
        <v>3700.2</v>
      </c>
      <c r="P19" s="16">
        <v>3700.2</v>
      </c>
      <c r="Q19" s="24">
        <v>0</v>
      </c>
    </row>
    <row r="20" spans="1:17" x14ac:dyDescent="0.25">
      <c r="A20" s="14">
        <f t="shared" si="1"/>
        <v>7</v>
      </c>
      <c r="B20" s="15" t="s">
        <v>124</v>
      </c>
      <c r="C20" s="15" t="s">
        <v>36</v>
      </c>
      <c r="D20" s="15"/>
      <c r="E20" s="15" t="s">
        <v>125</v>
      </c>
      <c r="F20" s="15"/>
      <c r="G20" s="15" t="s">
        <v>63</v>
      </c>
      <c r="H20" s="16">
        <v>3</v>
      </c>
      <c r="I20" s="16">
        <v>0</v>
      </c>
      <c r="J20" s="16">
        <v>0</v>
      </c>
      <c r="K20" s="24">
        <v>0</v>
      </c>
      <c r="L20" s="24">
        <v>0</v>
      </c>
      <c r="M20" s="24">
        <v>0</v>
      </c>
      <c r="N20" s="16">
        <v>0</v>
      </c>
      <c r="O20" s="24">
        <v>0</v>
      </c>
      <c r="P20" s="24">
        <v>0</v>
      </c>
      <c r="Q20" s="24">
        <v>0</v>
      </c>
    </row>
    <row r="21" spans="1:17" x14ac:dyDescent="0.25">
      <c r="A21" s="14">
        <f t="shared" si="1"/>
        <v>8</v>
      </c>
      <c r="B21" s="15" t="s">
        <v>168</v>
      </c>
      <c r="C21" s="15" t="s">
        <v>36</v>
      </c>
      <c r="D21" s="15"/>
      <c r="E21" s="15" t="s">
        <v>82</v>
      </c>
      <c r="F21" s="15" t="s">
        <v>198</v>
      </c>
      <c r="G21" s="15" t="s">
        <v>63</v>
      </c>
      <c r="H21" s="16">
        <v>45</v>
      </c>
      <c r="I21" s="16">
        <v>5</v>
      </c>
      <c r="J21" s="16">
        <v>5</v>
      </c>
      <c r="K21" s="16">
        <v>4757.3999999999996</v>
      </c>
      <c r="L21" s="16">
        <v>4757.3999999999996</v>
      </c>
      <c r="M21" s="24">
        <v>0</v>
      </c>
      <c r="N21" s="16">
        <v>15</v>
      </c>
      <c r="O21" s="38">
        <v>15681.8</v>
      </c>
      <c r="P21" s="16">
        <v>15681.8</v>
      </c>
      <c r="Q21" s="24">
        <v>0</v>
      </c>
    </row>
    <row r="22" spans="1:17" x14ac:dyDescent="0.25">
      <c r="A22" s="14">
        <f t="shared" si="1"/>
        <v>9</v>
      </c>
      <c r="B22" s="15" t="s">
        <v>169</v>
      </c>
      <c r="C22" s="15" t="s">
        <v>36</v>
      </c>
      <c r="D22" s="15"/>
      <c r="E22" s="15" t="s">
        <v>83</v>
      </c>
      <c r="F22" s="15" t="s">
        <v>199</v>
      </c>
      <c r="G22" s="15" t="s">
        <v>63</v>
      </c>
      <c r="H22" s="16">
        <v>35</v>
      </c>
      <c r="I22" s="16">
        <v>4</v>
      </c>
      <c r="J22" s="16">
        <v>4</v>
      </c>
      <c r="K22" s="16">
        <v>5462.2</v>
      </c>
      <c r="L22" s="16">
        <v>5462.2</v>
      </c>
      <c r="M22" s="24">
        <v>0</v>
      </c>
      <c r="N22" s="16">
        <v>18</v>
      </c>
      <c r="O22" s="38">
        <v>14630.66</v>
      </c>
      <c r="P22" s="16">
        <v>14630.66</v>
      </c>
      <c r="Q22" s="24">
        <v>0</v>
      </c>
    </row>
    <row r="23" spans="1:17" ht="25.5" x14ac:dyDescent="0.25">
      <c r="A23" s="14">
        <v>10</v>
      </c>
      <c r="B23" s="15" t="s">
        <v>126</v>
      </c>
      <c r="C23" s="15" t="s">
        <v>61</v>
      </c>
      <c r="D23" s="15" t="s">
        <v>127</v>
      </c>
      <c r="E23" s="15" t="s">
        <v>82</v>
      </c>
      <c r="F23" s="15" t="s">
        <v>200</v>
      </c>
      <c r="G23" s="15" t="s">
        <v>63</v>
      </c>
      <c r="H23" s="16">
        <v>37</v>
      </c>
      <c r="I23" s="16">
        <v>1</v>
      </c>
      <c r="J23" s="16">
        <v>1</v>
      </c>
      <c r="K23" s="16">
        <v>528.6</v>
      </c>
      <c r="L23" s="16">
        <v>528.6</v>
      </c>
      <c r="M23" s="24">
        <v>0</v>
      </c>
      <c r="N23" s="16">
        <v>0</v>
      </c>
      <c r="O23" s="24">
        <v>0</v>
      </c>
      <c r="P23" s="24">
        <v>0</v>
      </c>
      <c r="Q23" s="24">
        <v>0</v>
      </c>
    </row>
    <row r="24" spans="1:17" x14ac:dyDescent="0.25">
      <c r="A24" s="14">
        <v>11</v>
      </c>
      <c r="B24" s="15" t="s">
        <v>170</v>
      </c>
      <c r="C24" s="15" t="s">
        <v>61</v>
      </c>
      <c r="D24" s="15" t="s">
        <v>128</v>
      </c>
      <c r="E24" s="15" t="s">
        <v>62</v>
      </c>
      <c r="F24" s="15" t="s">
        <v>201</v>
      </c>
      <c r="G24" s="15" t="s">
        <v>63</v>
      </c>
      <c r="H24" s="16">
        <v>74</v>
      </c>
      <c r="I24" s="16">
        <v>11</v>
      </c>
      <c r="J24" s="16">
        <v>11</v>
      </c>
      <c r="K24" s="16">
        <v>15153.2</v>
      </c>
      <c r="L24" s="16">
        <v>15153.2</v>
      </c>
      <c r="M24" s="24">
        <v>0</v>
      </c>
      <c r="N24" s="16">
        <v>0</v>
      </c>
      <c r="O24" s="24">
        <v>0</v>
      </c>
      <c r="P24" s="24">
        <v>0</v>
      </c>
      <c r="Q24" s="24">
        <v>0</v>
      </c>
    </row>
    <row r="25" spans="1:17" x14ac:dyDescent="0.25">
      <c r="A25" s="14">
        <v>12</v>
      </c>
      <c r="B25" s="15" t="s">
        <v>171</v>
      </c>
      <c r="C25" s="15" t="s">
        <v>36</v>
      </c>
      <c r="D25" s="15"/>
      <c r="E25" s="15" t="s">
        <v>62</v>
      </c>
      <c r="F25" s="15" t="s">
        <v>202</v>
      </c>
      <c r="G25" s="15" t="s">
        <v>63</v>
      </c>
      <c r="H25" s="16">
        <v>40</v>
      </c>
      <c r="I25" s="16">
        <v>9</v>
      </c>
      <c r="J25" s="16">
        <v>9</v>
      </c>
      <c r="K25" s="16">
        <v>7576.6</v>
      </c>
      <c r="L25" s="16">
        <v>7576.6</v>
      </c>
      <c r="M25" s="24">
        <v>0</v>
      </c>
      <c r="N25" s="16">
        <v>0</v>
      </c>
      <c r="O25" s="24">
        <v>0</v>
      </c>
      <c r="P25" s="24">
        <v>0</v>
      </c>
      <c r="Q25" s="24">
        <v>0</v>
      </c>
    </row>
    <row r="26" spans="1:17" x14ac:dyDescent="0.25">
      <c r="A26" s="14">
        <v>13</v>
      </c>
      <c r="B26" s="15" t="s">
        <v>172</v>
      </c>
      <c r="C26" s="15" t="s">
        <v>36</v>
      </c>
      <c r="D26" s="15"/>
      <c r="E26" s="15" t="s">
        <v>62</v>
      </c>
      <c r="F26" s="15" t="s">
        <v>203</v>
      </c>
      <c r="G26" s="15" t="s">
        <v>63</v>
      </c>
      <c r="H26" s="16">
        <v>17</v>
      </c>
      <c r="I26" s="16">
        <v>0</v>
      </c>
      <c r="J26" s="16">
        <v>0</v>
      </c>
      <c r="K26" s="24">
        <v>0</v>
      </c>
      <c r="L26" s="24">
        <v>0</v>
      </c>
      <c r="M26" s="24">
        <v>0</v>
      </c>
      <c r="N26" s="16">
        <v>0</v>
      </c>
      <c r="O26" s="24">
        <v>0</v>
      </c>
      <c r="P26" s="24">
        <v>0</v>
      </c>
      <c r="Q26" s="24">
        <v>0</v>
      </c>
    </row>
    <row r="27" spans="1:17" x14ac:dyDescent="0.25">
      <c r="A27" s="14">
        <v>14</v>
      </c>
      <c r="B27" s="15" t="s">
        <v>173</v>
      </c>
      <c r="C27" s="15" t="s">
        <v>36</v>
      </c>
      <c r="D27" s="15"/>
      <c r="E27" s="15" t="s">
        <v>83</v>
      </c>
      <c r="F27" s="15" t="s">
        <v>204</v>
      </c>
      <c r="G27" s="15" t="s">
        <v>63</v>
      </c>
      <c r="H27" s="16">
        <v>1</v>
      </c>
      <c r="I27" s="16">
        <v>0</v>
      </c>
      <c r="J27" s="16">
        <v>0</v>
      </c>
      <c r="K27" s="24">
        <v>0</v>
      </c>
      <c r="L27" s="24">
        <v>0</v>
      </c>
      <c r="M27" s="24">
        <v>0</v>
      </c>
      <c r="N27" s="16">
        <v>0</v>
      </c>
      <c r="O27" s="24">
        <v>0</v>
      </c>
      <c r="P27" s="24">
        <v>0</v>
      </c>
      <c r="Q27" s="24">
        <v>0</v>
      </c>
    </row>
    <row r="28" spans="1:17" x14ac:dyDescent="0.25">
      <c r="A28" s="14">
        <v>15</v>
      </c>
      <c r="B28" s="15" t="s">
        <v>148</v>
      </c>
      <c r="C28" s="15" t="s">
        <v>35</v>
      </c>
      <c r="D28" s="15" t="s">
        <v>149</v>
      </c>
      <c r="E28" s="15" t="s">
        <v>150</v>
      </c>
      <c r="F28" s="15"/>
      <c r="G28" s="15" t="s">
        <v>63</v>
      </c>
      <c r="H28" s="16">
        <v>1</v>
      </c>
      <c r="I28" s="16">
        <v>0</v>
      </c>
      <c r="J28" s="16">
        <v>0</v>
      </c>
      <c r="K28" s="24">
        <v>0</v>
      </c>
      <c r="L28" s="24">
        <v>0</v>
      </c>
      <c r="M28" s="24">
        <v>0</v>
      </c>
      <c r="N28" s="16">
        <v>0</v>
      </c>
      <c r="O28" s="24">
        <v>0</v>
      </c>
      <c r="P28" s="24">
        <v>0</v>
      </c>
      <c r="Q28" s="24">
        <v>0</v>
      </c>
    </row>
    <row r="29" spans="1:17" x14ac:dyDescent="0.25">
      <c r="A29" s="14">
        <v>16</v>
      </c>
      <c r="B29" s="15" t="s">
        <v>159</v>
      </c>
      <c r="C29" s="15" t="s">
        <v>36</v>
      </c>
      <c r="D29" s="15"/>
      <c r="E29" s="15" t="s">
        <v>62</v>
      </c>
      <c r="F29" s="15" t="s">
        <v>205</v>
      </c>
      <c r="G29" s="15" t="s">
        <v>63</v>
      </c>
      <c r="H29" s="16">
        <v>4</v>
      </c>
      <c r="I29" s="16">
        <v>0</v>
      </c>
      <c r="J29" s="16">
        <v>0</v>
      </c>
      <c r="K29" s="24">
        <v>0</v>
      </c>
      <c r="L29" s="24">
        <v>0</v>
      </c>
      <c r="M29" s="24">
        <v>0</v>
      </c>
      <c r="N29" s="16">
        <v>0</v>
      </c>
      <c r="O29" s="24">
        <v>0</v>
      </c>
      <c r="P29" s="24">
        <v>0</v>
      </c>
      <c r="Q29" s="24">
        <v>0</v>
      </c>
    </row>
    <row r="30" spans="1:17" x14ac:dyDescent="0.25">
      <c r="A30" s="14">
        <v>17</v>
      </c>
      <c r="B30" s="15" t="s">
        <v>174</v>
      </c>
      <c r="C30" s="15" t="s">
        <v>36</v>
      </c>
      <c r="D30" s="15"/>
      <c r="E30" s="15" t="s">
        <v>62</v>
      </c>
      <c r="F30" s="15" t="s">
        <v>206</v>
      </c>
      <c r="G30" s="15" t="s">
        <v>63</v>
      </c>
      <c r="H30" s="16">
        <v>10</v>
      </c>
      <c r="I30" s="16">
        <v>0</v>
      </c>
      <c r="J30" s="16">
        <v>0</v>
      </c>
      <c r="K30" s="24">
        <v>0</v>
      </c>
      <c r="L30" s="24">
        <v>0</v>
      </c>
      <c r="M30" s="24">
        <v>0</v>
      </c>
      <c r="N30" s="16">
        <v>0</v>
      </c>
      <c r="O30" s="24">
        <v>0</v>
      </c>
      <c r="P30" s="24">
        <v>0</v>
      </c>
      <c r="Q30" s="24">
        <v>0</v>
      </c>
    </row>
    <row r="31" spans="1:17" ht="25.5" x14ac:dyDescent="0.25">
      <c r="A31" s="78">
        <v>1</v>
      </c>
      <c r="B31" s="34" t="s">
        <v>58</v>
      </c>
      <c r="C31" s="66" t="s">
        <v>36</v>
      </c>
      <c r="D31" s="66"/>
      <c r="E31" s="66" t="s">
        <v>67</v>
      </c>
      <c r="F31" s="34" t="s">
        <v>107</v>
      </c>
      <c r="G31" s="34" t="s">
        <v>80</v>
      </c>
      <c r="H31" s="67">
        <v>48</v>
      </c>
      <c r="I31" s="67">
        <v>19</v>
      </c>
      <c r="J31" s="67">
        <v>19</v>
      </c>
      <c r="K31" s="68" t="s">
        <v>218</v>
      </c>
      <c r="L31" s="68" t="s">
        <v>218</v>
      </c>
      <c r="M31" s="68">
        <v>0</v>
      </c>
      <c r="N31" s="67">
        <v>32</v>
      </c>
      <c r="O31" s="68" t="s">
        <v>219</v>
      </c>
      <c r="P31" s="68" t="s">
        <v>219</v>
      </c>
      <c r="Q31" s="68">
        <v>0</v>
      </c>
    </row>
    <row r="32" spans="1:17" ht="25.5" x14ac:dyDescent="0.25">
      <c r="A32" s="78">
        <v>2</v>
      </c>
      <c r="B32" s="66" t="s">
        <v>28</v>
      </c>
      <c r="C32" s="66" t="s">
        <v>36</v>
      </c>
      <c r="D32" s="66"/>
      <c r="E32" s="66" t="s">
        <v>69</v>
      </c>
      <c r="F32" s="34" t="s">
        <v>108</v>
      </c>
      <c r="G32" s="34" t="s">
        <v>80</v>
      </c>
      <c r="H32" s="67">
        <v>19</v>
      </c>
      <c r="I32" s="67">
        <v>2</v>
      </c>
      <c r="J32" s="67">
        <v>2</v>
      </c>
      <c r="K32" s="68">
        <v>0</v>
      </c>
      <c r="L32" s="68">
        <v>0</v>
      </c>
      <c r="M32" s="68">
        <f t="shared" ref="M32:M36" si="2">K32-L32</f>
        <v>0</v>
      </c>
      <c r="N32" s="67">
        <v>0</v>
      </c>
      <c r="O32" s="68">
        <v>0</v>
      </c>
      <c r="P32" s="68">
        <v>0</v>
      </c>
      <c r="Q32" s="68">
        <f t="shared" ref="Q32:Q38" si="3">O32-P32</f>
        <v>0</v>
      </c>
    </row>
    <row r="33" spans="1:17" ht="25.5" x14ac:dyDescent="0.25">
      <c r="A33" s="78">
        <v>3</v>
      </c>
      <c r="B33" s="34" t="s">
        <v>18</v>
      </c>
      <c r="C33" s="66" t="s">
        <v>61</v>
      </c>
      <c r="D33" s="66" t="s">
        <v>208</v>
      </c>
      <c r="E33" s="66" t="s">
        <v>69</v>
      </c>
      <c r="F33" s="34" t="s">
        <v>109</v>
      </c>
      <c r="G33" s="34" t="s">
        <v>80</v>
      </c>
      <c r="H33" s="67">
        <v>86</v>
      </c>
      <c r="I33" s="67">
        <v>40</v>
      </c>
      <c r="J33" s="67">
        <v>40</v>
      </c>
      <c r="K33" s="68" t="s">
        <v>220</v>
      </c>
      <c r="L33" s="68" t="s">
        <v>220</v>
      </c>
      <c r="M33" s="68">
        <v>0</v>
      </c>
      <c r="N33" s="67">
        <v>20</v>
      </c>
      <c r="O33" s="68" t="s">
        <v>221</v>
      </c>
      <c r="P33" s="68" t="s">
        <v>221</v>
      </c>
      <c r="Q33" s="68">
        <v>0</v>
      </c>
    </row>
    <row r="34" spans="1:17" ht="25.5" x14ac:dyDescent="0.25">
      <c r="A34" s="78">
        <v>4</v>
      </c>
      <c r="B34" s="66" t="s">
        <v>25</v>
      </c>
      <c r="C34" s="66" t="s">
        <v>36</v>
      </c>
      <c r="D34" s="66"/>
      <c r="E34" s="66" t="s">
        <v>70</v>
      </c>
      <c r="F34" s="34" t="s">
        <v>110</v>
      </c>
      <c r="G34" s="34" t="s">
        <v>80</v>
      </c>
      <c r="H34" s="67">
        <v>30</v>
      </c>
      <c r="I34" s="67">
        <v>9</v>
      </c>
      <c r="J34" s="67">
        <v>9</v>
      </c>
      <c r="K34" s="68" t="s">
        <v>222</v>
      </c>
      <c r="L34" s="68" t="s">
        <v>222</v>
      </c>
      <c r="M34" s="68">
        <v>0</v>
      </c>
      <c r="N34" s="67">
        <v>6</v>
      </c>
      <c r="O34" s="68" t="s">
        <v>223</v>
      </c>
      <c r="P34" s="68" t="s">
        <v>223</v>
      </c>
      <c r="Q34" s="68">
        <v>0</v>
      </c>
    </row>
    <row r="35" spans="1:17" ht="51" x14ac:dyDescent="0.25">
      <c r="A35" s="78">
        <v>5</v>
      </c>
      <c r="B35" s="66" t="s">
        <v>71</v>
      </c>
      <c r="C35" s="66" t="s">
        <v>36</v>
      </c>
      <c r="D35" s="66"/>
      <c r="E35" s="34" t="s">
        <v>111</v>
      </c>
      <c r="F35" s="34" t="s">
        <v>112</v>
      </c>
      <c r="G35" s="34" t="s">
        <v>80</v>
      </c>
      <c r="H35" s="67">
        <v>62</v>
      </c>
      <c r="I35" s="67">
        <v>41</v>
      </c>
      <c r="J35" s="67">
        <v>41</v>
      </c>
      <c r="K35" s="68" t="s">
        <v>224</v>
      </c>
      <c r="L35" s="68" t="s">
        <v>224</v>
      </c>
      <c r="M35" s="68">
        <v>0</v>
      </c>
      <c r="N35" s="67">
        <v>26</v>
      </c>
      <c r="O35" s="68" t="s">
        <v>225</v>
      </c>
      <c r="P35" s="68" t="s">
        <v>225</v>
      </c>
      <c r="Q35" s="68">
        <v>0</v>
      </c>
    </row>
    <row r="36" spans="1:17" ht="25.5" x14ac:dyDescent="0.25">
      <c r="A36" s="78">
        <v>6</v>
      </c>
      <c r="B36" s="66" t="s">
        <v>30</v>
      </c>
      <c r="C36" s="66" t="s">
        <v>36</v>
      </c>
      <c r="D36" s="66"/>
      <c r="E36" s="66" t="s">
        <v>68</v>
      </c>
      <c r="F36" s="34" t="s">
        <v>113</v>
      </c>
      <c r="G36" s="34" t="s">
        <v>80</v>
      </c>
      <c r="H36" s="67">
        <v>35</v>
      </c>
      <c r="I36" s="67">
        <v>0</v>
      </c>
      <c r="J36" s="67">
        <v>0</v>
      </c>
      <c r="K36" s="68">
        <v>0</v>
      </c>
      <c r="L36" s="68">
        <v>0</v>
      </c>
      <c r="M36" s="68">
        <f t="shared" si="2"/>
        <v>0</v>
      </c>
      <c r="N36" s="67">
        <v>0</v>
      </c>
      <c r="O36" s="68">
        <v>0</v>
      </c>
      <c r="P36" s="68">
        <v>0</v>
      </c>
      <c r="Q36" s="68">
        <f t="shared" si="3"/>
        <v>0</v>
      </c>
    </row>
    <row r="37" spans="1:17" ht="25.5" x14ac:dyDescent="0.25">
      <c r="A37" s="78">
        <v>7</v>
      </c>
      <c r="B37" s="66" t="s">
        <v>26</v>
      </c>
      <c r="C37" s="66" t="s">
        <v>36</v>
      </c>
      <c r="D37" s="66"/>
      <c r="E37" s="66" t="s">
        <v>68</v>
      </c>
      <c r="F37" s="34" t="s">
        <v>114</v>
      </c>
      <c r="G37" s="34" t="s">
        <v>80</v>
      </c>
      <c r="H37" s="67">
        <v>52</v>
      </c>
      <c r="I37" s="67">
        <v>21</v>
      </c>
      <c r="J37" s="67">
        <v>21</v>
      </c>
      <c r="K37" s="68" t="s">
        <v>226</v>
      </c>
      <c r="L37" s="68" t="s">
        <v>226</v>
      </c>
      <c r="M37" s="68">
        <v>0</v>
      </c>
      <c r="N37" s="67">
        <v>10</v>
      </c>
      <c r="O37" s="68" t="s">
        <v>227</v>
      </c>
      <c r="P37" s="68" t="s">
        <v>227</v>
      </c>
      <c r="Q37" s="68">
        <v>0</v>
      </c>
    </row>
    <row r="38" spans="1:17" ht="25.5" x14ac:dyDescent="0.25">
      <c r="A38" s="78">
        <v>8</v>
      </c>
      <c r="B38" s="34" t="s">
        <v>145</v>
      </c>
      <c r="C38" s="66" t="s">
        <v>61</v>
      </c>
      <c r="D38" s="66" t="s">
        <v>209</v>
      </c>
      <c r="E38" s="66" t="s">
        <v>62</v>
      </c>
      <c r="F38" s="34" t="s">
        <v>146</v>
      </c>
      <c r="G38" s="34" t="s">
        <v>80</v>
      </c>
      <c r="H38" s="67">
        <v>3</v>
      </c>
      <c r="I38" s="67">
        <v>3</v>
      </c>
      <c r="J38" s="67">
        <v>3</v>
      </c>
      <c r="K38" s="68">
        <v>0</v>
      </c>
      <c r="L38" s="68">
        <v>0</v>
      </c>
      <c r="M38" s="68">
        <v>0</v>
      </c>
      <c r="N38" s="67">
        <v>0</v>
      </c>
      <c r="O38" s="68">
        <v>0</v>
      </c>
      <c r="P38" s="68">
        <v>0</v>
      </c>
      <c r="Q38" s="68">
        <f t="shared" si="3"/>
        <v>0</v>
      </c>
    </row>
    <row r="39" spans="1:17" ht="25.5" x14ac:dyDescent="0.25">
      <c r="A39" s="6">
        <v>1</v>
      </c>
      <c r="B39" s="80" t="s">
        <v>175</v>
      </c>
      <c r="C39" s="80" t="s">
        <v>35</v>
      </c>
      <c r="D39" s="80" t="s">
        <v>176</v>
      </c>
      <c r="E39" s="80" t="s">
        <v>88</v>
      </c>
      <c r="F39" s="80" t="s">
        <v>177</v>
      </c>
      <c r="G39" s="81" t="s">
        <v>48</v>
      </c>
      <c r="H39" s="81">
        <v>0</v>
      </c>
      <c r="I39" s="81">
        <v>0</v>
      </c>
      <c r="J39" s="81">
        <v>0</v>
      </c>
      <c r="K39" s="82">
        <v>0</v>
      </c>
      <c r="L39" s="82">
        <v>0</v>
      </c>
      <c r="M39" s="82">
        <v>0</v>
      </c>
      <c r="N39" s="81">
        <v>10</v>
      </c>
      <c r="O39" s="82">
        <v>18573.900000000001</v>
      </c>
      <c r="P39" s="82">
        <v>18573.900000000001</v>
      </c>
      <c r="Q39" s="82">
        <v>0</v>
      </c>
    </row>
    <row r="40" spans="1:17" ht="25.5" x14ac:dyDescent="0.25">
      <c r="A40" s="58">
        <f>A39+1</f>
        <v>2</v>
      </c>
      <c r="B40" s="80" t="s">
        <v>84</v>
      </c>
      <c r="C40" s="80" t="s">
        <v>35</v>
      </c>
      <c r="D40" s="80" t="s">
        <v>39</v>
      </c>
      <c r="E40" s="80" t="s">
        <v>85</v>
      </c>
      <c r="F40" s="80" t="s">
        <v>86</v>
      </c>
      <c r="G40" s="81" t="s">
        <v>48</v>
      </c>
      <c r="H40" s="81">
        <v>0</v>
      </c>
      <c r="I40" s="81">
        <v>0</v>
      </c>
      <c r="J40" s="81">
        <v>0</v>
      </c>
      <c r="K40" s="82">
        <v>0</v>
      </c>
      <c r="L40" s="82">
        <v>0</v>
      </c>
      <c r="M40" s="82">
        <v>0</v>
      </c>
      <c r="N40" s="81">
        <v>105</v>
      </c>
      <c r="O40" s="83">
        <v>134686.23000000001</v>
      </c>
      <c r="P40" s="83">
        <v>134686.23000000001</v>
      </c>
      <c r="Q40" s="82">
        <v>0</v>
      </c>
    </row>
    <row r="41" spans="1:17" ht="25.5" x14ac:dyDescent="0.25">
      <c r="A41" s="58">
        <f t="shared" ref="A41:A73" si="4">A40+1</f>
        <v>3</v>
      </c>
      <c r="B41" s="80" t="s">
        <v>18</v>
      </c>
      <c r="C41" s="80" t="s">
        <v>61</v>
      </c>
      <c r="D41" s="80" t="s">
        <v>151</v>
      </c>
      <c r="E41" s="80" t="s">
        <v>88</v>
      </c>
      <c r="F41" s="80" t="s">
        <v>152</v>
      </c>
      <c r="G41" s="81" t="s">
        <v>48</v>
      </c>
      <c r="H41" s="81">
        <v>37</v>
      </c>
      <c r="I41" s="81">
        <v>20</v>
      </c>
      <c r="J41" s="81">
        <v>28</v>
      </c>
      <c r="K41" s="82">
        <v>33768.43</v>
      </c>
      <c r="L41" s="82">
        <v>33768.43</v>
      </c>
      <c r="M41" s="82">
        <v>0</v>
      </c>
      <c r="N41" s="81">
        <v>0</v>
      </c>
      <c r="O41" s="82">
        <v>0</v>
      </c>
      <c r="P41" s="82">
        <v>0</v>
      </c>
      <c r="Q41" s="82">
        <v>0</v>
      </c>
    </row>
    <row r="42" spans="1:17" ht="25.5" x14ac:dyDescent="0.25">
      <c r="A42" s="58">
        <f t="shared" si="4"/>
        <v>4</v>
      </c>
      <c r="B42" s="80" t="s">
        <v>71</v>
      </c>
      <c r="C42" s="80" t="s">
        <v>36</v>
      </c>
      <c r="D42" s="80" t="s">
        <v>37</v>
      </c>
      <c r="E42" s="80" t="s">
        <v>72</v>
      </c>
      <c r="F42" s="80" t="s">
        <v>178</v>
      </c>
      <c r="G42" s="81" t="s">
        <v>48</v>
      </c>
      <c r="H42" s="81">
        <v>33</v>
      </c>
      <c r="I42" s="81">
        <v>18</v>
      </c>
      <c r="J42" s="81">
        <v>20</v>
      </c>
      <c r="K42" s="82">
        <v>13382.39</v>
      </c>
      <c r="L42" s="82">
        <v>13382.39</v>
      </c>
      <c r="M42" s="82">
        <v>0</v>
      </c>
      <c r="N42" s="81">
        <v>22</v>
      </c>
      <c r="O42" s="82">
        <v>26751.37</v>
      </c>
      <c r="P42" s="82">
        <v>26751.37</v>
      </c>
      <c r="Q42" s="82">
        <v>0</v>
      </c>
    </row>
    <row r="43" spans="1:17" ht="38.25" x14ac:dyDescent="0.25">
      <c r="A43" s="58">
        <f t="shared" si="4"/>
        <v>5</v>
      </c>
      <c r="B43" s="80" t="s">
        <v>89</v>
      </c>
      <c r="C43" s="80" t="s">
        <v>228</v>
      </c>
      <c r="D43" s="80" t="s">
        <v>228</v>
      </c>
      <c r="E43" s="80" t="s">
        <v>90</v>
      </c>
      <c r="F43" s="80" t="s">
        <v>129</v>
      </c>
      <c r="G43" s="81" t="s">
        <v>48</v>
      </c>
      <c r="H43" s="81">
        <v>2</v>
      </c>
      <c r="I43" s="81">
        <v>1</v>
      </c>
      <c r="J43" s="81">
        <v>1</v>
      </c>
      <c r="K43" s="82">
        <v>0</v>
      </c>
      <c r="L43" s="82">
        <v>0</v>
      </c>
      <c r="M43" s="82">
        <v>0</v>
      </c>
      <c r="N43" s="81">
        <v>0</v>
      </c>
      <c r="O43" s="82">
        <v>0</v>
      </c>
      <c r="P43" s="82">
        <v>0</v>
      </c>
      <c r="Q43" s="82">
        <v>0</v>
      </c>
    </row>
    <row r="44" spans="1:17" ht="25.5" x14ac:dyDescent="0.25">
      <c r="A44" s="58">
        <f t="shared" si="4"/>
        <v>6</v>
      </c>
      <c r="B44" s="80" t="s">
        <v>19</v>
      </c>
      <c r="C44" s="80" t="s">
        <v>36</v>
      </c>
      <c r="D44" s="80" t="s">
        <v>37</v>
      </c>
      <c r="E44" s="80" t="s">
        <v>40</v>
      </c>
      <c r="F44" s="80" t="s">
        <v>130</v>
      </c>
      <c r="G44" s="81" t="s">
        <v>48</v>
      </c>
      <c r="H44" s="81">
        <v>16</v>
      </c>
      <c r="I44" s="81">
        <v>11</v>
      </c>
      <c r="J44" s="81">
        <v>15</v>
      </c>
      <c r="K44" s="82">
        <v>21991.279999999999</v>
      </c>
      <c r="L44" s="82">
        <v>12758.05</v>
      </c>
      <c r="M44" s="82">
        <v>9233.23</v>
      </c>
      <c r="N44" s="81">
        <v>13</v>
      </c>
      <c r="O44" s="82">
        <v>41157.82</v>
      </c>
      <c r="P44" s="82">
        <v>11039.01</v>
      </c>
      <c r="Q44" s="82">
        <v>30118.81</v>
      </c>
    </row>
    <row r="45" spans="1:17" ht="25.5" x14ac:dyDescent="0.25">
      <c r="A45" s="58">
        <f t="shared" si="4"/>
        <v>7</v>
      </c>
      <c r="B45" s="80" t="s">
        <v>20</v>
      </c>
      <c r="C45" s="80" t="s">
        <v>36</v>
      </c>
      <c r="D45" s="80"/>
      <c r="E45" s="80" t="s">
        <v>41</v>
      </c>
      <c r="F45" s="80" t="s">
        <v>91</v>
      </c>
      <c r="G45" s="81" t="s">
        <v>48</v>
      </c>
      <c r="H45" s="81">
        <v>42</v>
      </c>
      <c r="I45" s="81">
        <v>30</v>
      </c>
      <c r="J45" s="81">
        <v>34</v>
      </c>
      <c r="K45" s="82">
        <v>65258.95</v>
      </c>
      <c r="L45" s="82">
        <v>49788.13</v>
      </c>
      <c r="M45" s="82">
        <v>15470.82</v>
      </c>
      <c r="N45" s="81">
        <v>22</v>
      </c>
      <c r="O45" s="82">
        <v>55811.199999999997</v>
      </c>
      <c r="P45" s="82">
        <v>49894.84</v>
      </c>
      <c r="Q45" s="82">
        <v>5916.36</v>
      </c>
    </row>
    <row r="46" spans="1:17" ht="25.5" x14ac:dyDescent="0.25">
      <c r="A46" s="58">
        <f t="shared" si="4"/>
        <v>8</v>
      </c>
      <c r="B46" s="80" t="s">
        <v>21</v>
      </c>
      <c r="C46" s="80" t="s">
        <v>35</v>
      </c>
      <c r="D46" s="80" t="s">
        <v>38</v>
      </c>
      <c r="E46" s="80" t="s">
        <v>42</v>
      </c>
      <c r="F46" s="80" t="s">
        <v>229</v>
      </c>
      <c r="G46" s="81" t="s">
        <v>48</v>
      </c>
      <c r="H46" s="81">
        <v>42</v>
      </c>
      <c r="I46" s="81">
        <v>19</v>
      </c>
      <c r="J46" s="81">
        <v>24</v>
      </c>
      <c r="K46" s="82">
        <v>15721.59</v>
      </c>
      <c r="L46" s="82">
        <v>15721.59</v>
      </c>
      <c r="M46" s="82">
        <v>0</v>
      </c>
      <c r="N46" s="81">
        <v>16</v>
      </c>
      <c r="O46" s="82">
        <v>43257.919999999998</v>
      </c>
      <c r="P46" s="82">
        <v>36999.589999999997</v>
      </c>
      <c r="Q46" s="82">
        <v>6258.33</v>
      </c>
    </row>
    <row r="47" spans="1:17" ht="25.5" x14ac:dyDescent="0.25">
      <c r="A47" s="58">
        <f t="shared" si="4"/>
        <v>9</v>
      </c>
      <c r="B47" s="80" t="s">
        <v>49</v>
      </c>
      <c r="C47" s="80" t="s">
        <v>36</v>
      </c>
      <c r="D47" s="80" t="s">
        <v>37</v>
      </c>
      <c r="E47" s="80" t="s">
        <v>50</v>
      </c>
      <c r="F47" s="80" t="s">
        <v>92</v>
      </c>
      <c r="G47" s="81" t="s">
        <v>48</v>
      </c>
      <c r="H47" s="81">
        <v>55</v>
      </c>
      <c r="I47" s="81">
        <v>46</v>
      </c>
      <c r="J47" s="81">
        <v>64</v>
      </c>
      <c r="K47" s="82">
        <v>39365.769999999997</v>
      </c>
      <c r="L47" s="82">
        <v>39365.769999999997</v>
      </c>
      <c r="M47" s="82">
        <v>0</v>
      </c>
      <c r="N47" s="81">
        <v>22</v>
      </c>
      <c r="O47" s="82">
        <v>20767.16</v>
      </c>
      <c r="P47" s="82">
        <v>20767.16</v>
      </c>
      <c r="Q47" s="82">
        <v>0</v>
      </c>
    </row>
    <row r="48" spans="1:17" ht="25.5" x14ac:dyDescent="0.25">
      <c r="A48" s="58">
        <f t="shared" si="4"/>
        <v>10</v>
      </c>
      <c r="B48" s="80" t="s">
        <v>22</v>
      </c>
      <c r="C48" s="80" t="s">
        <v>61</v>
      </c>
      <c r="D48" s="80" t="s">
        <v>74</v>
      </c>
      <c r="E48" s="80" t="s">
        <v>85</v>
      </c>
      <c r="F48" s="80" t="s">
        <v>93</v>
      </c>
      <c r="G48" s="81" t="s">
        <v>48</v>
      </c>
      <c r="H48" s="81">
        <v>54</v>
      </c>
      <c r="I48" s="81">
        <v>41</v>
      </c>
      <c r="J48" s="81">
        <v>53</v>
      </c>
      <c r="K48" s="82">
        <v>71712.570000000007</v>
      </c>
      <c r="L48" s="82">
        <v>62666.47</v>
      </c>
      <c r="M48" s="82">
        <v>9046.1</v>
      </c>
      <c r="N48" s="81">
        <v>48</v>
      </c>
      <c r="O48" s="82">
        <v>230533.7</v>
      </c>
      <c r="P48" s="82">
        <v>194599.08</v>
      </c>
      <c r="Q48" s="82">
        <v>35934.620000000003</v>
      </c>
    </row>
    <row r="49" spans="1:17" ht="25.5" x14ac:dyDescent="0.25">
      <c r="A49" s="58">
        <f t="shared" si="4"/>
        <v>11</v>
      </c>
      <c r="B49" s="80" t="s">
        <v>54</v>
      </c>
      <c r="C49" s="80" t="s">
        <v>36</v>
      </c>
      <c r="D49" s="80" t="s">
        <v>37</v>
      </c>
      <c r="E49" s="80" t="s">
        <v>55</v>
      </c>
      <c r="F49" s="80" t="s">
        <v>94</v>
      </c>
      <c r="G49" s="81" t="s">
        <v>48</v>
      </c>
      <c r="H49" s="81">
        <v>87</v>
      </c>
      <c r="I49" s="81">
        <v>61</v>
      </c>
      <c r="J49" s="81">
        <v>73</v>
      </c>
      <c r="K49" s="82">
        <v>54303.45</v>
      </c>
      <c r="L49" s="82">
        <v>44430.49</v>
      </c>
      <c r="M49" s="82">
        <v>9872.9599999999991</v>
      </c>
      <c r="N49" s="81">
        <v>64</v>
      </c>
      <c r="O49" s="82">
        <v>108223.34</v>
      </c>
      <c r="P49" s="82">
        <v>108223.34</v>
      </c>
      <c r="Q49" s="82">
        <v>0</v>
      </c>
    </row>
    <row r="50" spans="1:17" ht="25.5" x14ac:dyDescent="0.25">
      <c r="A50" s="58">
        <f t="shared" si="4"/>
        <v>12</v>
      </c>
      <c r="B50" s="80" t="s">
        <v>23</v>
      </c>
      <c r="C50" s="80" t="s">
        <v>36</v>
      </c>
      <c r="D50" s="80" t="s">
        <v>37</v>
      </c>
      <c r="E50" s="80" t="s">
        <v>85</v>
      </c>
      <c r="F50" s="80" t="s">
        <v>95</v>
      </c>
      <c r="G50" s="81" t="s">
        <v>48</v>
      </c>
      <c r="H50" s="81">
        <v>52</v>
      </c>
      <c r="I50" s="81">
        <v>0</v>
      </c>
      <c r="J50" s="81">
        <v>0</v>
      </c>
      <c r="K50" s="82">
        <v>0</v>
      </c>
      <c r="L50" s="82">
        <v>0</v>
      </c>
      <c r="M50" s="82">
        <v>0</v>
      </c>
      <c r="N50" s="81">
        <v>46</v>
      </c>
      <c r="O50" s="82">
        <v>63667.15</v>
      </c>
      <c r="P50" s="82">
        <v>63667.15</v>
      </c>
      <c r="Q50" s="82">
        <v>0</v>
      </c>
    </row>
    <row r="51" spans="1:17" ht="25.5" x14ac:dyDescent="0.25">
      <c r="A51" s="58">
        <f t="shared" si="4"/>
        <v>13</v>
      </c>
      <c r="B51" s="80" t="s">
        <v>56</v>
      </c>
      <c r="C51" s="80" t="s">
        <v>36</v>
      </c>
      <c r="D51" s="80" t="s">
        <v>37</v>
      </c>
      <c r="E51" s="80" t="s">
        <v>57</v>
      </c>
      <c r="F51" s="80" t="s">
        <v>75</v>
      </c>
      <c r="G51" s="81" t="s">
        <v>48</v>
      </c>
      <c r="H51" s="81">
        <v>15</v>
      </c>
      <c r="I51" s="81">
        <v>0</v>
      </c>
      <c r="J51" s="81">
        <v>0</v>
      </c>
      <c r="K51" s="82">
        <v>0</v>
      </c>
      <c r="L51" s="82">
        <v>0</v>
      </c>
      <c r="M51" s="82">
        <v>0</v>
      </c>
      <c r="N51" s="81">
        <v>0</v>
      </c>
      <c r="O51" s="82">
        <v>0</v>
      </c>
      <c r="P51" s="82">
        <v>0</v>
      </c>
      <c r="Q51" s="82">
        <v>0</v>
      </c>
    </row>
    <row r="52" spans="1:17" ht="25.5" x14ac:dyDescent="0.25">
      <c r="A52" s="58">
        <f t="shared" si="4"/>
        <v>14</v>
      </c>
      <c r="B52" s="80" t="s">
        <v>145</v>
      </c>
      <c r="C52" s="80" t="s">
        <v>61</v>
      </c>
      <c r="D52" s="80" t="s">
        <v>179</v>
      </c>
      <c r="E52" s="80" t="s">
        <v>133</v>
      </c>
      <c r="F52" s="80" t="s">
        <v>180</v>
      </c>
      <c r="G52" s="81" t="s">
        <v>48</v>
      </c>
      <c r="H52" s="81">
        <v>6</v>
      </c>
      <c r="I52" s="81">
        <v>0</v>
      </c>
      <c r="J52" s="81">
        <v>0</v>
      </c>
      <c r="K52" s="82">
        <v>0</v>
      </c>
      <c r="L52" s="82">
        <v>0</v>
      </c>
      <c r="M52" s="82">
        <v>0</v>
      </c>
      <c r="N52" s="81">
        <v>0</v>
      </c>
      <c r="O52" s="82">
        <v>0</v>
      </c>
      <c r="P52" s="82">
        <v>0</v>
      </c>
      <c r="Q52" s="82">
        <v>0</v>
      </c>
    </row>
    <row r="53" spans="1:17" ht="25.5" x14ac:dyDescent="0.25">
      <c r="A53" s="58">
        <f t="shared" si="4"/>
        <v>15</v>
      </c>
      <c r="B53" s="80" t="s">
        <v>24</v>
      </c>
      <c r="C53" s="80" t="s">
        <v>36</v>
      </c>
      <c r="D53" s="80" t="s">
        <v>37</v>
      </c>
      <c r="E53" s="80" t="s">
        <v>43</v>
      </c>
      <c r="F53" s="80" t="s">
        <v>76</v>
      </c>
      <c r="G53" s="81" t="s">
        <v>48</v>
      </c>
      <c r="H53" s="81">
        <v>5</v>
      </c>
      <c r="I53" s="81">
        <v>0</v>
      </c>
      <c r="J53" s="81">
        <v>0</v>
      </c>
      <c r="K53" s="82">
        <v>0</v>
      </c>
      <c r="L53" s="82">
        <v>0</v>
      </c>
      <c r="M53" s="82">
        <v>0</v>
      </c>
      <c r="N53" s="81">
        <v>7</v>
      </c>
      <c r="O53" s="82">
        <v>9741.7199999999993</v>
      </c>
      <c r="P53" s="82">
        <v>9741.7199999999993</v>
      </c>
      <c r="Q53" s="82">
        <v>0</v>
      </c>
    </row>
    <row r="54" spans="1:17" ht="25.5" x14ac:dyDescent="0.25">
      <c r="A54" s="58">
        <f t="shared" si="4"/>
        <v>16</v>
      </c>
      <c r="B54" s="80" t="s">
        <v>51</v>
      </c>
      <c r="C54" s="80" t="s">
        <v>36</v>
      </c>
      <c r="D54" s="80" t="s">
        <v>37</v>
      </c>
      <c r="E54" s="80" t="s">
        <v>52</v>
      </c>
      <c r="F54" s="80" t="s">
        <v>87</v>
      </c>
      <c r="G54" s="81" t="s">
        <v>48</v>
      </c>
      <c r="H54" s="81">
        <v>41</v>
      </c>
      <c r="I54" s="81">
        <v>31</v>
      </c>
      <c r="J54" s="81">
        <v>42</v>
      </c>
      <c r="K54" s="82">
        <v>50492.46</v>
      </c>
      <c r="L54" s="82">
        <v>29677.52</v>
      </c>
      <c r="M54" s="82">
        <v>20814.939999999999</v>
      </c>
      <c r="N54" s="81">
        <v>23</v>
      </c>
      <c r="O54" s="82">
        <v>54319.78</v>
      </c>
      <c r="P54" s="82">
        <v>43671.05</v>
      </c>
      <c r="Q54" s="82">
        <v>10648.73</v>
      </c>
    </row>
    <row r="55" spans="1:17" ht="25.5" x14ac:dyDescent="0.25">
      <c r="A55" s="58">
        <f t="shared" si="4"/>
        <v>17</v>
      </c>
      <c r="B55" s="80" t="s">
        <v>181</v>
      </c>
      <c r="C55" s="80" t="s">
        <v>61</v>
      </c>
      <c r="D55" s="80" t="s">
        <v>182</v>
      </c>
      <c r="E55" s="80" t="s">
        <v>133</v>
      </c>
      <c r="F55" s="80" t="s">
        <v>183</v>
      </c>
      <c r="G55" s="81" t="s">
        <v>48</v>
      </c>
      <c r="H55" s="81">
        <v>14</v>
      </c>
      <c r="I55" s="81">
        <v>0</v>
      </c>
      <c r="J55" s="81">
        <v>0</v>
      </c>
      <c r="K55" s="82">
        <v>0</v>
      </c>
      <c r="L55" s="82">
        <v>0</v>
      </c>
      <c r="M55" s="82">
        <v>0</v>
      </c>
      <c r="N55" s="81">
        <v>0</v>
      </c>
      <c r="O55" s="82">
        <v>0</v>
      </c>
      <c r="P55" s="82">
        <v>0</v>
      </c>
      <c r="Q55" s="82">
        <v>0</v>
      </c>
    </row>
    <row r="56" spans="1:17" ht="25.5" x14ac:dyDescent="0.25">
      <c r="A56" s="58">
        <f t="shared" si="4"/>
        <v>18</v>
      </c>
      <c r="B56" s="80" t="s">
        <v>25</v>
      </c>
      <c r="C56" s="80" t="s">
        <v>36</v>
      </c>
      <c r="D56" s="80" t="s">
        <v>37</v>
      </c>
      <c r="E56" s="80" t="s">
        <v>96</v>
      </c>
      <c r="F56" s="80" t="s">
        <v>131</v>
      </c>
      <c r="G56" s="81" t="s">
        <v>48</v>
      </c>
      <c r="H56" s="81">
        <v>47</v>
      </c>
      <c r="I56" s="81">
        <v>9</v>
      </c>
      <c r="J56" s="81">
        <v>15</v>
      </c>
      <c r="K56" s="82">
        <v>21112.23</v>
      </c>
      <c r="L56" s="82">
        <v>21112.23</v>
      </c>
      <c r="M56" s="82">
        <v>0</v>
      </c>
      <c r="N56" s="81">
        <v>14</v>
      </c>
      <c r="O56" s="82">
        <v>15523.34</v>
      </c>
      <c r="P56" s="82">
        <v>15523.34</v>
      </c>
      <c r="Q56" s="82">
        <v>0</v>
      </c>
    </row>
    <row r="57" spans="1:17" ht="25.5" x14ac:dyDescent="0.25">
      <c r="A57" s="58">
        <f t="shared" si="4"/>
        <v>19</v>
      </c>
      <c r="B57" s="80" t="s">
        <v>58</v>
      </c>
      <c r="C57" s="80" t="s">
        <v>36</v>
      </c>
      <c r="D57" s="80" t="s">
        <v>37</v>
      </c>
      <c r="E57" s="80" t="s">
        <v>59</v>
      </c>
      <c r="F57" s="80" t="s">
        <v>97</v>
      </c>
      <c r="G57" s="81" t="s">
        <v>48</v>
      </c>
      <c r="H57" s="81">
        <v>25</v>
      </c>
      <c r="I57" s="81">
        <v>22</v>
      </c>
      <c r="J57" s="81">
        <v>31</v>
      </c>
      <c r="K57" s="82">
        <f>22371.42+217.5</f>
        <v>22588.92</v>
      </c>
      <c r="L57" s="82">
        <f>22371.42+217.5</f>
        <v>22588.92</v>
      </c>
      <c r="M57" s="82">
        <v>0</v>
      </c>
      <c r="N57" s="81">
        <v>12</v>
      </c>
      <c r="O57" s="82">
        <v>25027.26</v>
      </c>
      <c r="P57" s="82">
        <v>25027.26</v>
      </c>
      <c r="Q57" s="82">
        <v>0</v>
      </c>
    </row>
    <row r="58" spans="1:17" ht="25.5" x14ac:dyDescent="0.25">
      <c r="A58" s="58">
        <f t="shared" si="4"/>
        <v>20</v>
      </c>
      <c r="B58" s="80" t="s">
        <v>26</v>
      </c>
      <c r="C58" s="80" t="s">
        <v>36</v>
      </c>
      <c r="D58" s="80" t="s">
        <v>37</v>
      </c>
      <c r="E58" s="80" t="s">
        <v>44</v>
      </c>
      <c r="F58" s="80" t="s">
        <v>98</v>
      </c>
      <c r="G58" s="81" t="s">
        <v>48</v>
      </c>
      <c r="H58" s="81">
        <v>123</v>
      </c>
      <c r="I58" s="81">
        <v>110</v>
      </c>
      <c r="J58" s="81">
        <v>109</v>
      </c>
      <c r="K58" s="82">
        <v>82778.210000000006</v>
      </c>
      <c r="L58" s="82">
        <v>63584.23</v>
      </c>
      <c r="M58" s="82">
        <v>19193.98</v>
      </c>
      <c r="N58" s="81">
        <v>19</v>
      </c>
      <c r="O58" s="82">
        <v>49893.38</v>
      </c>
      <c r="P58" s="82">
        <v>47768.41</v>
      </c>
      <c r="Q58" s="82">
        <v>2124.9699999999998</v>
      </c>
    </row>
    <row r="59" spans="1:17" ht="25.5" x14ac:dyDescent="0.25">
      <c r="A59" s="58">
        <f t="shared" si="4"/>
        <v>21</v>
      </c>
      <c r="B59" s="80" t="s">
        <v>77</v>
      </c>
      <c r="C59" s="80" t="s">
        <v>36</v>
      </c>
      <c r="D59" s="80"/>
      <c r="E59" s="80" t="s">
        <v>43</v>
      </c>
      <c r="F59" s="80" t="s">
        <v>157</v>
      </c>
      <c r="G59" s="81" t="s">
        <v>48</v>
      </c>
      <c r="H59" s="81">
        <v>31</v>
      </c>
      <c r="I59" s="81">
        <v>5</v>
      </c>
      <c r="J59" s="81">
        <v>5</v>
      </c>
      <c r="K59" s="82">
        <v>4581.32</v>
      </c>
      <c r="L59" s="82">
        <v>4581.32</v>
      </c>
      <c r="M59" s="82">
        <v>0</v>
      </c>
      <c r="N59" s="81">
        <v>35</v>
      </c>
      <c r="O59" s="82">
        <f>50295.64-1263.08</f>
        <v>49032.56</v>
      </c>
      <c r="P59" s="82">
        <f>50295.64-1263.08</f>
        <v>49032.56</v>
      </c>
      <c r="Q59" s="82">
        <v>0</v>
      </c>
    </row>
    <row r="60" spans="1:17" ht="25.5" x14ac:dyDescent="0.25">
      <c r="A60" s="58">
        <f t="shared" si="4"/>
        <v>22</v>
      </c>
      <c r="B60" s="80" t="s">
        <v>27</v>
      </c>
      <c r="C60" s="80" t="s">
        <v>36</v>
      </c>
      <c r="D60" s="80" t="s">
        <v>37</v>
      </c>
      <c r="E60" s="80" t="s">
        <v>85</v>
      </c>
      <c r="F60" s="80" t="s">
        <v>99</v>
      </c>
      <c r="G60" s="81" t="s">
        <v>48</v>
      </c>
      <c r="H60" s="81">
        <v>47</v>
      </c>
      <c r="I60" s="81">
        <v>8</v>
      </c>
      <c r="J60" s="81">
        <v>8</v>
      </c>
      <c r="K60" s="82">
        <v>5137.12</v>
      </c>
      <c r="L60" s="82">
        <v>5137.12</v>
      </c>
      <c r="M60" s="82">
        <v>0</v>
      </c>
      <c r="N60" s="81">
        <v>23</v>
      </c>
      <c r="O60" s="82">
        <v>56364.57</v>
      </c>
      <c r="P60" s="82">
        <v>53286.04</v>
      </c>
      <c r="Q60" s="82">
        <v>3078.53</v>
      </c>
    </row>
    <row r="61" spans="1:17" ht="25.5" x14ac:dyDescent="0.25">
      <c r="A61" s="58">
        <f t="shared" si="4"/>
        <v>23</v>
      </c>
      <c r="B61" s="80" t="s">
        <v>28</v>
      </c>
      <c r="C61" s="80" t="s">
        <v>36</v>
      </c>
      <c r="D61" s="80" t="s">
        <v>37</v>
      </c>
      <c r="E61" s="80" t="s">
        <v>45</v>
      </c>
      <c r="F61" s="80" t="s">
        <v>100</v>
      </c>
      <c r="G61" s="81" t="s">
        <v>48</v>
      </c>
      <c r="H61" s="81">
        <v>21</v>
      </c>
      <c r="I61" s="81">
        <v>16</v>
      </c>
      <c r="J61" s="81">
        <v>23</v>
      </c>
      <c r="K61" s="82">
        <f xml:space="preserve"> 4458.72+9664.92</f>
        <v>14123.64</v>
      </c>
      <c r="L61" s="82">
        <f xml:space="preserve"> 4458.72+9664.92</f>
        <v>14123.64</v>
      </c>
      <c r="M61" s="82">
        <v>0</v>
      </c>
      <c r="N61" s="81">
        <v>8</v>
      </c>
      <c r="O61" s="82">
        <v>18661.32</v>
      </c>
      <c r="P61" s="82">
        <f>18216.72+444.6</f>
        <v>18661.32</v>
      </c>
      <c r="Q61" s="82">
        <v>0</v>
      </c>
    </row>
    <row r="62" spans="1:17" ht="25.5" x14ac:dyDescent="0.25">
      <c r="A62" s="58">
        <f t="shared" si="4"/>
        <v>24</v>
      </c>
      <c r="B62" s="80" t="s">
        <v>184</v>
      </c>
      <c r="C62" s="80" t="s">
        <v>61</v>
      </c>
      <c r="D62" s="80" t="s">
        <v>185</v>
      </c>
      <c r="E62" s="80" t="s">
        <v>186</v>
      </c>
      <c r="F62" s="80" t="s">
        <v>187</v>
      </c>
      <c r="G62" s="81" t="s">
        <v>48</v>
      </c>
      <c r="H62" s="81">
        <v>7</v>
      </c>
      <c r="I62" s="81">
        <v>3</v>
      </c>
      <c r="J62" s="81">
        <v>3</v>
      </c>
      <c r="K62" s="82">
        <v>0</v>
      </c>
      <c r="L62" s="82">
        <v>0</v>
      </c>
      <c r="M62" s="82">
        <v>0</v>
      </c>
      <c r="N62" s="81">
        <v>0</v>
      </c>
      <c r="O62" s="82">
        <v>0</v>
      </c>
      <c r="P62" s="82">
        <v>0</v>
      </c>
      <c r="Q62" s="82">
        <v>0</v>
      </c>
    </row>
    <row r="63" spans="1:17" ht="25.5" x14ac:dyDescent="0.25">
      <c r="A63" s="58">
        <f t="shared" si="4"/>
        <v>25</v>
      </c>
      <c r="B63" s="80" t="s">
        <v>132</v>
      </c>
      <c r="C63" s="80" t="s">
        <v>36</v>
      </c>
      <c r="D63" s="80"/>
      <c r="E63" s="80" t="s">
        <v>133</v>
      </c>
      <c r="F63" s="80" t="s">
        <v>134</v>
      </c>
      <c r="G63" s="81" t="s">
        <v>48</v>
      </c>
      <c r="H63" s="81">
        <v>38</v>
      </c>
      <c r="I63" s="81">
        <v>33</v>
      </c>
      <c r="J63" s="81">
        <v>43</v>
      </c>
      <c r="K63" s="82">
        <v>17346.439999999999</v>
      </c>
      <c r="L63" s="82">
        <v>12862.6</v>
      </c>
      <c r="M63" s="82">
        <v>4483.84</v>
      </c>
      <c r="N63" s="81">
        <v>0</v>
      </c>
      <c r="O63" s="82">
        <v>0</v>
      </c>
      <c r="P63" s="82">
        <v>0</v>
      </c>
      <c r="Q63" s="82">
        <v>0</v>
      </c>
    </row>
    <row r="64" spans="1:17" ht="25.5" x14ac:dyDescent="0.25">
      <c r="A64" s="58">
        <f t="shared" si="4"/>
        <v>26</v>
      </c>
      <c r="B64" s="80" t="s">
        <v>29</v>
      </c>
      <c r="C64" s="80" t="s">
        <v>36</v>
      </c>
      <c r="D64" s="80" t="s">
        <v>37</v>
      </c>
      <c r="E64" s="80" t="s">
        <v>42</v>
      </c>
      <c r="F64" s="80" t="s">
        <v>101</v>
      </c>
      <c r="G64" s="81" t="s">
        <v>48</v>
      </c>
      <c r="H64" s="81">
        <v>79</v>
      </c>
      <c r="I64" s="81">
        <v>41</v>
      </c>
      <c r="J64" s="81">
        <v>57</v>
      </c>
      <c r="K64" s="82">
        <v>41214.42</v>
      </c>
      <c r="L64" s="82">
        <v>31798.79</v>
      </c>
      <c r="M64" s="82">
        <v>9415.6299999999992</v>
      </c>
      <c r="N64" s="81">
        <v>50</v>
      </c>
      <c r="O64" s="82">
        <v>62093.21</v>
      </c>
      <c r="P64" s="82">
        <v>62093.21</v>
      </c>
      <c r="Q64" s="82">
        <v>0</v>
      </c>
    </row>
    <row r="65" spans="1:17" ht="25.5" x14ac:dyDescent="0.25">
      <c r="A65" s="58">
        <f t="shared" si="4"/>
        <v>27</v>
      </c>
      <c r="B65" s="80" t="s">
        <v>30</v>
      </c>
      <c r="C65" s="80" t="s">
        <v>36</v>
      </c>
      <c r="D65" s="80" t="s">
        <v>37</v>
      </c>
      <c r="E65" s="80" t="s">
        <v>44</v>
      </c>
      <c r="F65" s="80" t="s">
        <v>60</v>
      </c>
      <c r="G65" s="81" t="s">
        <v>48</v>
      </c>
      <c r="H65" s="81">
        <v>13</v>
      </c>
      <c r="I65" s="81">
        <v>0</v>
      </c>
      <c r="J65" s="81">
        <v>0</v>
      </c>
      <c r="K65" s="82">
        <v>0</v>
      </c>
      <c r="L65" s="82">
        <v>0</v>
      </c>
      <c r="M65" s="82">
        <v>0</v>
      </c>
      <c r="N65" s="81">
        <v>0</v>
      </c>
      <c r="O65" s="82">
        <v>0</v>
      </c>
      <c r="P65" s="82">
        <v>0</v>
      </c>
      <c r="Q65" s="82">
        <v>0</v>
      </c>
    </row>
    <row r="66" spans="1:17" ht="25.5" x14ac:dyDescent="0.25">
      <c r="A66" s="58">
        <f t="shared" si="4"/>
        <v>28</v>
      </c>
      <c r="B66" s="80" t="s">
        <v>31</v>
      </c>
      <c r="C66" s="80" t="s">
        <v>36</v>
      </c>
      <c r="D66" s="80" t="s">
        <v>37</v>
      </c>
      <c r="E66" s="80" t="s">
        <v>46</v>
      </c>
      <c r="F66" s="80" t="s">
        <v>137</v>
      </c>
      <c r="G66" s="81" t="s">
        <v>48</v>
      </c>
      <c r="H66" s="81">
        <v>69</v>
      </c>
      <c r="I66" s="81">
        <v>21</v>
      </c>
      <c r="J66" s="81">
        <v>30</v>
      </c>
      <c r="K66" s="82">
        <v>48876.28</v>
      </c>
      <c r="L66" s="82">
        <v>46751.31</v>
      </c>
      <c r="M66" s="82">
        <v>2124.9699999999998</v>
      </c>
      <c r="N66" s="81">
        <v>49</v>
      </c>
      <c r="O66" s="82">
        <v>90088.53</v>
      </c>
      <c r="P66" s="82">
        <v>77709.460000000006</v>
      </c>
      <c r="Q66" s="82">
        <v>12379.07</v>
      </c>
    </row>
    <row r="67" spans="1:17" ht="25.5" x14ac:dyDescent="0.25">
      <c r="A67" s="58">
        <f t="shared" si="4"/>
        <v>29</v>
      </c>
      <c r="B67" s="80" t="s">
        <v>32</v>
      </c>
      <c r="C67" s="80" t="s">
        <v>36</v>
      </c>
      <c r="D67" s="80"/>
      <c r="E67" s="80" t="s">
        <v>41</v>
      </c>
      <c r="F67" s="80" t="s">
        <v>102</v>
      </c>
      <c r="G67" s="81" t="s">
        <v>48</v>
      </c>
      <c r="H67" s="81">
        <v>52</v>
      </c>
      <c r="I67" s="81">
        <v>44</v>
      </c>
      <c r="J67" s="81">
        <v>52</v>
      </c>
      <c r="K67" s="82">
        <v>29047.49</v>
      </c>
      <c r="L67" s="82">
        <v>29047.49</v>
      </c>
      <c r="M67" s="82">
        <v>0</v>
      </c>
      <c r="N67" s="81">
        <v>40</v>
      </c>
      <c r="O67" s="82">
        <v>103144.6</v>
      </c>
      <c r="P67" s="82">
        <v>88623.05</v>
      </c>
      <c r="Q67" s="82">
        <v>14521.55</v>
      </c>
    </row>
    <row r="68" spans="1:17" ht="25.5" x14ac:dyDescent="0.25">
      <c r="A68" s="58">
        <f t="shared" si="4"/>
        <v>30</v>
      </c>
      <c r="B68" s="80" t="s">
        <v>138</v>
      </c>
      <c r="C68" s="80" t="s">
        <v>61</v>
      </c>
      <c r="D68" s="80" t="s">
        <v>191</v>
      </c>
      <c r="E68" s="80" t="s">
        <v>133</v>
      </c>
      <c r="F68" s="80" t="s">
        <v>139</v>
      </c>
      <c r="G68" s="81" t="s">
        <v>48</v>
      </c>
      <c r="H68" s="81">
        <v>64</v>
      </c>
      <c r="I68" s="81">
        <v>52</v>
      </c>
      <c r="J68" s="81">
        <v>58</v>
      </c>
      <c r="K68" s="82">
        <v>23327.99</v>
      </c>
      <c r="L68" s="82">
        <v>18845.46</v>
      </c>
      <c r="M68" s="82">
        <v>4482.53</v>
      </c>
      <c r="N68" s="81">
        <v>0</v>
      </c>
      <c r="O68" s="82">
        <v>0</v>
      </c>
      <c r="P68" s="82">
        <v>0</v>
      </c>
      <c r="Q68" s="82">
        <v>0</v>
      </c>
    </row>
    <row r="69" spans="1:17" ht="25.5" x14ac:dyDescent="0.25">
      <c r="A69" s="58">
        <f t="shared" si="4"/>
        <v>31</v>
      </c>
      <c r="B69" s="80" t="s">
        <v>188</v>
      </c>
      <c r="C69" s="80" t="s">
        <v>36</v>
      </c>
      <c r="D69" s="80"/>
      <c r="E69" s="80" t="s">
        <v>133</v>
      </c>
      <c r="F69" s="80" t="s">
        <v>189</v>
      </c>
      <c r="G69" s="81" t="s">
        <v>48</v>
      </c>
      <c r="H69" s="81">
        <v>3</v>
      </c>
      <c r="I69" s="81">
        <v>0</v>
      </c>
      <c r="J69" s="81">
        <v>0</v>
      </c>
      <c r="K69" s="82">
        <v>0</v>
      </c>
      <c r="L69" s="82">
        <v>0</v>
      </c>
      <c r="M69" s="82">
        <v>0</v>
      </c>
      <c r="N69" s="81">
        <v>0</v>
      </c>
      <c r="O69" s="82">
        <v>0</v>
      </c>
      <c r="P69" s="82">
        <v>0</v>
      </c>
      <c r="Q69" s="82">
        <v>0</v>
      </c>
    </row>
    <row r="70" spans="1:17" ht="25.5" x14ac:dyDescent="0.25">
      <c r="A70" s="58">
        <f t="shared" si="4"/>
        <v>32</v>
      </c>
      <c r="B70" s="80" t="s">
        <v>140</v>
      </c>
      <c r="C70" s="80" t="s">
        <v>36</v>
      </c>
      <c r="D70" s="80"/>
      <c r="E70" s="80" t="s">
        <v>141</v>
      </c>
      <c r="F70" s="80" t="s">
        <v>142</v>
      </c>
      <c r="G70" s="81" t="s">
        <v>48</v>
      </c>
      <c r="H70" s="81">
        <v>20</v>
      </c>
      <c r="I70" s="81">
        <v>16</v>
      </c>
      <c r="J70" s="81">
        <v>18</v>
      </c>
      <c r="K70" s="82">
        <v>6597.81</v>
      </c>
      <c r="L70" s="82">
        <v>6597.81</v>
      </c>
      <c r="M70" s="82">
        <v>0</v>
      </c>
      <c r="N70" s="81">
        <v>0</v>
      </c>
      <c r="O70" s="82">
        <v>0</v>
      </c>
      <c r="P70" s="82">
        <v>0</v>
      </c>
      <c r="Q70" s="82">
        <v>0</v>
      </c>
    </row>
    <row r="71" spans="1:17" ht="25.5" x14ac:dyDescent="0.25">
      <c r="A71" s="58">
        <f t="shared" si="4"/>
        <v>33</v>
      </c>
      <c r="B71" s="80" t="s">
        <v>33</v>
      </c>
      <c r="C71" s="80" t="s">
        <v>36</v>
      </c>
      <c r="D71" s="80" t="s">
        <v>37</v>
      </c>
      <c r="E71" s="80" t="s">
        <v>47</v>
      </c>
      <c r="F71" s="80" t="s">
        <v>143</v>
      </c>
      <c r="G71" s="81" t="s">
        <v>48</v>
      </c>
      <c r="H71" s="81">
        <v>18</v>
      </c>
      <c r="I71" s="81">
        <v>14</v>
      </c>
      <c r="J71" s="81">
        <v>18</v>
      </c>
      <c r="K71" s="82">
        <v>22217.37</v>
      </c>
      <c r="L71" s="82">
        <v>21348.7</v>
      </c>
      <c r="M71" s="82">
        <v>868.67</v>
      </c>
      <c r="N71" s="81">
        <v>16</v>
      </c>
      <c r="O71" s="82">
        <v>42900.47</v>
      </c>
      <c r="P71" s="82">
        <v>36624.230000000003</v>
      </c>
      <c r="Q71" s="82">
        <v>6276.24</v>
      </c>
    </row>
    <row r="72" spans="1:17" x14ac:dyDescent="0.25">
      <c r="A72" s="58">
        <f t="shared" si="4"/>
        <v>34</v>
      </c>
      <c r="B72" s="80" t="s">
        <v>81</v>
      </c>
      <c r="C72" s="80" t="s">
        <v>36</v>
      </c>
      <c r="D72" s="80" t="s">
        <v>230</v>
      </c>
      <c r="E72" s="80" t="s">
        <v>37</v>
      </c>
      <c r="F72" s="80" t="s">
        <v>231</v>
      </c>
      <c r="G72" s="81" t="s">
        <v>48</v>
      </c>
      <c r="H72" s="81">
        <v>42</v>
      </c>
      <c r="I72" s="81">
        <v>22</v>
      </c>
      <c r="J72" s="81">
        <v>29</v>
      </c>
      <c r="K72" s="82">
        <v>18440.21</v>
      </c>
      <c r="L72" s="82">
        <v>18440.21</v>
      </c>
      <c r="M72" s="82">
        <v>0</v>
      </c>
      <c r="N72" s="81">
        <v>5</v>
      </c>
      <c r="O72" s="82">
        <v>4075.07</v>
      </c>
      <c r="P72" s="82">
        <v>4075.07</v>
      </c>
      <c r="Q72" s="82">
        <v>0</v>
      </c>
    </row>
    <row r="73" spans="1:17" ht="25.5" x14ac:dyDescent="0.25">
      <c r="A73" s="58">
        <f t="shared" si="4"/>
        <v>35</v>
      </c>
      <c r="B73" s="80" t="s">
        <v>34</v>
      </c>
      <c r="C73" s="80" t="s">
        <v>61</v>
      </c>
      <c r="D73" s="80" t="s">
        <v>158</v>
      </c>
      <c r="E73" s="80" t="s">
        <v>85</v>
      </c>
      <c r="F73" s="80" t="s">
        <v>144</v>
      </c>
      <c r="G73" s="81" t="s">
        <v>48</v>
      </c>
      <c r="H73" s="81">
        <v>214</v>
      </c>
      <c r="I73" s="81">
        <v>168</v>
      </c>
      <c r="J73" s="81">
        <v>209</v>
      </c>
      <c r="K73" s="82">
        <v>171740.06</v>
      </c>
      <c r="L73" s="82">
        <v>113780.35</v>
      </c>
      <c r="M73" s="82">
        <v>57959.71</v>
      </c>
      <c r="N73" s="81">
        <v>0</v>
      </c>
      <c r="O73" s="82">
        <v>0</v>
      </c>
      <c r="P73" s="82">
        <v>0</v>
      </c>
      <c r="Q73" s="82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workbookViewId="0">
      <selection activeCell="B1" sqref="B1"/>
    </sheetView>
  </sheetViews>
  <sheetFormatPr defaultRowHeight="15" customHeight="1" x14ac:dyDescent="0.25"/>
  <cols>
    <col min="1" max="1" width="4.140625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20" width="9.140625" customWidth="1"/>
  </cols>
  <sheetData>
    <row r="1" spans="1:17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321" t="s">
        <v>15</v>
      </c>
      <c r="P1" s="321"/>
      <c r="Q1" s="321"/>
    </row>
    <row r="2" spans="1:17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x14ac:dyDescent="0.25">
      <c r="A10" s="6">
        <v>1</v>
      </c>
      <c r="B10" s="54" t="s">
        <v>160</v>
      </c>
      <c r="C10" s="54" t="s">
        <v>36</v>
      </c>
      <c r="D10" s="54"/>
      <c r="E10" s="54" t="s">
        <v>115</v>
      </c>
      <c r="F10" s="55" t="s">
        <v>116</v>
      </c>
      <c r="G10" s="55" t="s">
        <v>117</v>
      </c>
      <c r="H10" s="56">
        <v>5</v>
      </c>
      <c r="I10" s="56">
        <v>3</v>
      </c>
      <c r="J10" s="56">
        <v>3</v>
      </c>
      <c r="K10" s="57" t="s">
        <v>192</v>
      </c>
      <c r="L10" s="57" t="s">
        <v>192</v>
      </c>
      <c r="M10" s="57">
        <v>0</v>
      </c>
      <c r="N10" s="56">
        <v>0</v>
      </c>
      <c r="O10" s="57">
        <v>0</v>
      </c>
      <c r="P10" s="57">
        <v>0</v>
      </c>
      <c r="Q10" s="57">
        <v>0</v>
      </c>
    </row>
    <row r="11" spans="1:17" x14ac:dyDescent="0.25">
      <c r="A11" s="58">
        <f>A10+1</f>
        <v>2</v>
      </c>
      <c r="B11" s="54" t="s">
        <v>161</v>
      </c>
      <c r="C11" s="54" t="s">
        <v>36</v>
      </c>
      <c r="D11" s="54"/>
      <c r="E11" s="54" t="s">
        <v>78</v>
      </c>
      <c r="F11" s="55" t="s">
        <v>118</v>
      </c>
      <c r="G11" s="55" t="s">
        <v>117</v>
      </c>
      <c r="H11" s="56">
        <v>17</v>
      </c>
      <c r="I11" s="56">
        <v>5</v>
      </c>
      <c r="J11" s="56">
        <v>5</v>
      </c>
      <c r="K11" s="57" t="s">
        <v>193</v>
      </c>
      <c r="L11" s="57" t="s">
        <v>193</v>
      </c>
      <c r="M11" s="57">
        <v>0</v>
      </c>
      <c r="N11" s="56">
        <v>0</v>
      </c>
      <c r="O11" s="57">
        <v>0</v>
      </c>
      <c r="P11" s="57">
        <v>0</v>
      </c>
      <c r="Q11" s="57">
        <v>0</v>
      </c>
    </row>
    <row r="12" spans="1:17" x14ac:dyDescent="0.25">
      <c r="A12" s="58">
        <f t="shared" ref="A12:A13" si="1">A11+1</f>
        <v>3</v>
      </c>
      <c r="B12" s="54" t="s">
        <v>119</v>
      </c>
      <c r="C12" s="54" t="s">
        <v>36</v>
      </c>
      <c r="D12" s="54"/>
      <c r="E12" s="54" t="s">
        <v>120</v>
      </c>
      <c r="F12" s="55" t="s">
        <v>121</v>
      </c>
      <c r="G12" s="55" t="s">
        <v>117</v>
      </c>
      <c r="H12" s="56">
        <v>0</v>
      </c>
      <c r="I12" s="56">
        <v>0</v>
      </c>
      <c r="J12" s="56">
        <v>0</v>
      </c>
      <c r="K12" s="57">
        <v>0</v>
      </c>
      <c r="L12" s="57">
        <v>0</v>
      </c>
      <c r="M12" s="57">
        <v>0</v>
      </c>
      <c r="N12" s="56">
        <v>0</v>
      </c>
      <c r="O12" s="57">
        <v>0</v>
      </c>
      <c r="P12" s="57">
        <v>0</v>
      </c>
      <c r="Q12" s="57">
        <v>0</v>
      </c>
    </row>
    <row r="13" spans="1:17" ht="25.5" x14ac:dyDescent="0.25">
      <c r="A13" s="58">
        <f t="shared" si="1"/>
        <v>4</v>
      </c>
      <c r="B13" s="54" t="s">
        <v>162</v>
      </c>
      <c r="C13" s="54" t="s">
        <v>36</v>
      </c>
      <c r="D13" s="54"/>
      <c r="E13" s="54" t="s">
        <v>122</v>
      </c>
      <c r="F13" s="55" t="s">
        <v>123</v>
      </c>
      <c r="G13" s="55" t="s">
        <v>117</v>
      </c>
      <c r="H13" s="56">
        <v>3</v>
      </c>
      <c r="I13" s="56">
        <v>0</v>
      </c>
      <c r="J13" s="56">
        <v>0</v>
      </c>
      <c r="K13" s="57">
        <v>0</v>
      </c>
      <c r="L13" s="57">
        <v>0</v>
      </c>
      <c r="M13" s="57">
        <v>0</v>
      </c>
      <c r="N13" s="56">
        <v>0</v>
      </c>
      <c r="O13" s="57">
        <v>0</v>
      </c>
      <c r="P13" s="57">
        <v>0</v>
      </c>
      <c r="Q13" s="57">
        <v>0</v>
      </c>
    </row>
    <row r="14" spans="1:17" x14ac:dyDescent="0.25">
      <c r="A14" s="14">
        <v>1</v>
      </c>
      <c r="B14" s="60" t="s">
        <v>163</v>
      </c>
      <c r="C14" s="60" t="s">
        <v>61</v>
      </c>
      <c r="D14" s="60" t="s">
        <v>207</v>
      </c>
      <c r="E14" s="60" t="s">
        <v>62</v>
      </c>
      <c r="F14" s="60" t="s">
        <v>194</v>
      </c>
      <c r="G14" s="60" t="s">
        <v>63</v>
      </c>
      <c r="H14" s="59">
        <v>66</v>
      </c>
      <c r="I14" s="59">
        <v>16</v>
      </c>
      <c r="J14" s="59">
        <v>16</v>
      </c>
      <c r="K14" s="61">
        <v>19205.89</v>
      </c>
      <c r="L14" s="61">
        <v>19205.89</v>
      </c>
      <c r="M14" s="61">
        <v>0</v>
      </c>
      <c r="N14" s="59">
        <v>34</v>
      </c>
      <c r="O14" s="63">
        <v>33742.300000000003</v>
      </c>
      <c r="P14" s="64">
        <v>33742.300000000003</v>
      </c>
      <c r="Q14" s="64">
        <v>0</v>
      </c>
    </row>
    <row r="15" spans="1:17" x14ac:dyDescent="0.25">
      <c r="A15" s="14">
        <f t="shared" ref="A15:A22" si="2">A14+1</f>
        <v>2</v>
      </c>
      <c r="B15" s="60" t="s">
        <v>164</v>
      </c>
      <c r="C15" s="60" t="s">
        <v>36</v>
      </c>
      <c r="D15" s="60"/>
      <c r="E15" s="60" t="s">
        <v>62</v>
      </c>
      <c r="F15" s="60" t="s">
        <v>195</v>
      </c>
      <c r="G15" s="60" t="s">
        <v>63</v>
      </c>
      <c r="H15" s="59">
        <v>63</v>
      </c>
      <c r="I15" s="59">
        <v>11</v>
      </c>
      <c r="J15" s="59">
        <v>11</v>
      </c>
      <c r="K15" s="61">
        <v>18324.8</v>
      </c>
      <c r="L15" s="61">
        <v>18324.8</v>
      </c>
      <c r="M15" s="61">
        <v>0</v>
      </c>
      <c r="N15" s="59">
        <v>34</v>
      </c>
      <c r="O15" s="63">
        <v>39723.42</v>
      </c>
      <c r="P15" s="64">
        <v>39723.42</v>
      </c>
      <c r="Q15" s="64">
        <v>0</v>
      </c>
    </row>
    <row r="16" spans="1:17" x14ac:dyDescent="0.25">
      <c r="A16" s="14">
        <v>3</v>
      </c>
      <c r="B16" s="60" t="s">
        <v>165</v>
      </c>
      <c r="C16" s="60" t="s">
        <v>36</v>
      </c>
      <c r="D16" s="60"/>
      <c r="E16" s="60" t="s">
        <v>62</v>
      </c>
      <c r="F16" s="60"/>
      <c r="G16" s="60" t="s">
        <v>63</v>
      </c>
      <c r="H16" s="59">
        <v>0</v>
      </c>
      <c r="I16" s="59">
        <v>0</v>
      </c>
      <c r="J16" s="59">
        <v>0</v>
      </c>
      <c r="K16" s="61">
        <v>0</v>
      </c>
      <c r="L16" s="61">
        <v>0</v>
      </c>
      <c r="M16" s="61">
        <v>0</v>
      </c>
      <c r="N16" s="59">
        <v>0</v>
      </c>
      <c r="O16" s="63">
        <v>0</v>
      </c>
      <c r="P16" s="64">
        <v>0</v>
      </c>
      <c r="Q16" s="64">
        <v>0</v>
      </c>
    </row>
    <row r="17" spans="1:17" x14ac:dyDescent="0.25">
      <c r="A17" s="14">
        <v>4</v>
      </c>
      <c r="B17" s="60" t="s">
        <v>166</v>
      </c>
      <c r="C17" s="60" t="s">
        <v>36</v>
      </c>
      <c r="D17" s="60"/>
      <c r="E17" s="60" t="s">
        <v>64</v>
      </c>
      <c r="F17" s="62" t="s">
        <v>196</v>
      </c>
      <c r="G17" s="60" t="s">
        <v>63</v>
      </c>
      <c r="H17" s="59">
        <v>21</v>
      </c>
      <c r="I17" s="59">
        <v>0</v>
      </c>
      <c r="J17" s="59">
        <v>0</v>
      </c>
      <c r="K17" s="61">
        <v>0</v>
      </c>
      <c r="L17" s="61">
        <v>0</v>
      </c>
      <c r="M17" s="61">
        <v>0</v>
      </c>
      <c r="N17" s="59">
        <v>7</v>
      </c>
      <c r="O17" s="63">
        <v>10395.799999999999</v>
      </c>
      <c r="P17" s="64">
        <v>10395.799999999999</v>
      </c>
      <c r="Q17" s="64">
        <v>0</v>
      </c>
    </row>
    <row r="18" spans="1:17" x14ac:dyDescent="0.25">
      <c r="A18" s="14">
        <f t="shared" si="2"/>
        <v>5</v>
      </c>
      <c r="B18" s="60" t="s">
        <v>167</v>
      </c>
      <c r="C18" s="60" t="s">
        <v>36</v>
      </c>
      <c r="D18" s="60"/>
      <c r="E18" s="60" t="s">
        <v>66</v>
      </c>
      <c r="F18" s="60"/>
      <c r="G18" s="60" t="s">
        <v>63</v>
      </c>
      <c r="H18" s="59">
        <v>0</v>
      </c>
      <c r="I18" s="59">
        <v>0</v>
      </c>
      <c r="J18" s="59">
        <v>0</v>
      </c>
      <c r="K18" s="61">
        <v>0</v>
      </c>
      <c r="L18" s="61">
        <v>0</v>
      </c>
      <c r="M18" s="61">
        <v>0</v>
      </c>
      <c r="N18" s="59">
        <v>0</v>
      </c>
      <c r="O18" s="63">
        <v>0</v>
      </c>
      <c r="P18" s="64">
        <v>0</v>
      </c>
      <c r="Q18" s="64">
        <v>0</v>
      </c>
    </row>
    <row r="19" spans="1:17" x14ac:dyDescent="0.25">
      <c r="A19" s="14">
        <f t="shared" si="2"/>
        <v>6</v>
      </c>
      <c r="B19" s="60" t="s">
        <v>65</v>
      </c>
      <c r="C19" s="60" t="s">
        <v>36</v>
      </c>
      <c r="D19" s="60"/>
      <c r="E19" s="60" t="s">
        <v>66</v>
      </c>
      <c r="F19" s="60" t="s">
        <v>197</v>
      </c>
      <c r="G19" s="60" t="s">
        <v>63</v>
      </c>
      <c r="H19" s="59">
        <v>10</v>
      </c>
      <c r="I19" s="59">
        <v>0</v>
      </c>
      <c r="J19" s="59">
        <v>0</v>
      </c>
      <c r="K19" s="61">
        <v>0</v>
      </c>
      <c r="L19" s="61">
        <v>0</v>
      </c>
      <c r="M19" s="61">
        <v>0</v>
      </c>
      <c r="N19" s="59">
        <v>4</v>
      </c>
      <c r="O19" s="63">
        <v>3700.2</v>
      </c>
      <c r="P19" s="64">
        <v>3700.2</v>
      </c>
      <c r="Q19" s="64">
        <v>0</v>
      </c>
    </row>
    <row r="20" spans="1:17" x14ac:dyDescent="0.25">
      <c r="A20" s="14">
        <f t="shared" si="2"/>
        <v>7</v>
      </c>
      <c r="B20" s="60" t="s">
        <v>124</v>
      </c>
      <c r="C20" s="60" t="s">
        <v>36</v>
      </c>
      <c r="D20" s="60"/>
      <c r="E20" s="60" t="s">
        <v>125</v>
      </c>
      <c r="F20" s="60"/>
      <c r="G20" s="60" t="s">
        <v>63</v>
      </c>
      <c r="H20" s="59">
        <v>3</v>
      </c>
      <c r="I20" s="59">
        <v>0</v>
      </c>
      <c r="J20" s="59">
        <v>0</v>
      </c>
      <c r="K20" s="61">
        <v>0</v>
      </c>
      <c r="L20" s="61">
        <v>0</v>
      </c>
      <c r="M20" s="61">
        <v>0</v>
      </c>
      <c r="N20" s="59">
        <v>0</v>
      </c>
      <c r="O20" s="63">
        <v>0</v>
      </c>
      <c r="P20" s="64">
        <v>0</v>
      </c>
      <c r="Q20" s="64">
        <v>0</v>
      </c>
    </row>
    <row r="21" spans="1:17" x14ac:dyDescent="0.25">
      <c r="A21" s="14">
        <f t="shared" si="2"/>
        <v>8</v>
      </c>
      <c r="B21" s="60" t="s">
        <v>168</v>
      </c>
      <c r="C21" s="60" t="s">
        <v>36</v>
      </c>
      <c r="D21" s="60"/>
      <c r="E21" s="60" t="s">
        <v>82</v>
      </c>
      <c r="F21" s="60" t="s">
        <v>198</v>
      </c>
      <c r="G21" s="60" t="s">
        <v>63</v>
      </c>
      <c r="H21" s="59">
        <v>41</v>
      </c>
      <c r="I21" s="59">
        <v>5</v>
      </c>
      <c r="J21" s="59">
        <v>5</v>
      </c>
      <c r="K21" s="61">
        <v>4757.3999999999996</v>
      </c>
      <c r="L21" s="61">
        <v>4757.3999999999996</v>
      </c>
      <c r="M21" s="61">
        <v>0</v>
      </c>
      <c r="N21" s="59">
        <v>15</v>
      </c>
      <c r="O21" s="63">
        <v>15681.8</v>
      </c>
      <c r="P21" s="64">
        <v>15681.8</v>
      </c>
      <c r="Q21" s="64">
        <v>0</v>
      </c>
    </row>
    <row r="22" spans="1:17" x14ac:dyDescent="0.25">
      <c r="A22" s="14">
        <f t="shared" si="2"/>
        <v>9</v>
      </c>
      <c r="B22" s="60" t="s">
        <v>169</v>
      </c>
      <c r="C22" s="60" t="s">
        <v>36</v>
      </c>
      <c r="D22" s="60"/>
      <c r="E22" s="60" t="s">
        <v>83</v>
      </c>
      <c r="F22" s="60" t="s">
        <v>199</v>
      </c>
      <c r="G22" s="60" t="s">
        <v>63</v>
      </c>
      <c r="H22" s="59">
        <v>27</v>
      </c>
      <c r="I22" s="59">
        <v>4</v>
      </c>
      <c r="J22" s="59">
        <v>4</v>
      </c>
      <c r="K22" s="61">
        <v>5462.2</v>
      </c>
      <c r="L22" s="61">
        <v>5462.2</v>
      </c>
      <c r="M22" s="61">
        <v>0</v>
      </c>
      <c r="N22" s="59">
        <v>18</v>
      </c>
      <c r="O22" s="63">
        <v>14630.66</v>
      </c>
      <c r="P22" s="64">
        <v>14630.66</v>
      </c>
      <c r="Q22" s="64">
        <v>0</v>
      </c>
    </row>
    <row r="23" spans="1:17" ht="25.5" x14ac:dyDescent="0.25">
      <c r="A23" s="14">
        <v>10</v>
      </c>
      <c r="B23" s="60" t="s">
        <v>126</v>
      </c>
      <c r="C23" s="60" t="s">
        <v>61</v>
      </c>
      <c r="D23" s="60" t="s">
        <v>127</v>
      </c>
      <c r="E23" s="60" t="s">
        <v>82</v>
      </c>
      <c r="F23" s="60" t="s">
        <v>200</v>
      </c>
      <c r="G23" s="60" t="s">
        <v>63</v>
      </c>
      <c r="H23" s="59">
        <v>37</v>
      </c>
      <c r="I23" s="59">
        <v>1</v>
      </c>
      <c r="J23" s="59">
        <v>1</v>
      </c>
      <c r="K23" s="61">
        <v>528.6</v>
      </c>
      <c r="L23" s="61">
        <v>528.6</v>
      </c>
      <c r="M23" s="61">
        <v>0</v>
      </c>
      <c r="N23" s="59">
        <v>0</v>
      </c>
      <c r="O23" s="63">
        <v>0</v>
      </c>
      <c r="P23" s="64">
        <v>0</v>
      </c>
      <c r="Q23" s="64">
        <v>0</v>
      </c>
    </row>
    <row r="24" spans="1:17" x14ac:dyDescent="0.25">
      <c r="A24" s="14">
        <v>11</v>
      </c>
      <c r="B24" s="60" t="s">
        <v>170</v>
      </c>
      <c r="C24" s="60" t="s">
        <v>61</v>
      </c>
      <c r="D24" s="60" t="s">
        <v>128</v>
      </c>
      <c r="E24" s="60" t="s">
        <v>62</v>
      </c>
      <c r="F24" s="60" t="s">
        <v>201</v>
      </c>
      <c r="G24" s="60" t="s">
        <v>63</v>
      </c>
      <c r="H24" s="59">
        <v>74</v>
      </c>
      <c r="I24" s="59">
        <v>11</v>
      </c>
      <c r="J24" s="59">
        <v>11</v>
      </c>
      <c r="K24" s="61">
        <v>15153.2</v>
      </c>
      <c r="L24" s="61">
        <v>15153.2</v>
      </c>
      <c r="M24" s="61">
        <v>0</v>
      </c>
      <c r="N24" s="59">
        <v>0</v>
      </c>
      <c r="O24" s="64">
        <v>0</v>
      </c>
      <c r="P24" s="64">
        <v>0</v>
      </c>
      <c r="Q24" s="64">
        <v>0</v>
      </c>
    </row>
    <row r="25" spans="1:17" x14ac:dyDescent="0.25">
      <c r="A25" s="14">
        <v>12</v>
      </c>
      <c r="B25" s="60" t="s">
        <v>171</v>
      </c>
      <c r="C25" s="60" t="s">
        <v>36</v>
      </c>
      <c r="D25" s="60"/>
      <c r="E25" s="60" t="s">
        <v>62</v>
      </c>
      <c r="F25" s="60" t="s">
        <v>202</v>
      </c>
      <c r="G25" s="60" t="s">
        <v>63</v>
      </c>
      <c r="H25" s="59">
        <v>39</v>
      </c>
      <c r="I25" s="59">
        <v>9</v>
      </c>
      <c r="J25" s="59">
        <v>9</v>
      </c>
      <c r="K25" s="61">
        <v>7576.6</v>
      </c>
      <c r="L25" s="61">
        <v>7576.6</v>
      </c>
      <c r="M25" s="61">
        <v>0</v>
      </c>
      <c r="N25" s="59">
        <v>0</v>
      </c>
      <c r="O25" s="64">
        <v>0</v>
      </c>
      <c r="P25" s="64">
        <v>0</v>
      </c>
      <c r="Q25" s="64">
        <v>0</v>
      </c>
    </row>
    <row r="26" spans="1:17" x14ac:dyDescent="0.25">
      <c r="A26" s="14">
        <v>13</v>
      </c>
      <c r="B26" s="60" t="s">
        <v>172</v>
      </c>
      <c r="C26" s="60" t="s">
        <v>36</v>
      </c>
      <c r="D26" s="60"/>
      <c r="E26" s="60" t="s">
        <v>62</v>
      </c>
      <c r="F26" s="60" t="s">
        <v>203</v>
      </c>
      <c r="G26" s="60" t="s">
        <v>63</v>
      </c>
      <c r="H26" s="59">
        <v>17</v>
      </c>
      <c r="I26" s="59">
        <v>0</v>
      </c>
      <c r="J26" s="59">
        <v>0</v>
      </c>
      <c r="K26" s="61">
        <v>0</v>
      </c>
      <c r="L26" s="61">
        <v>0</v>
      </c>
      <c r="M26" s="61">
        <v>0</v>
      </c>
      <c r="N26" s="59">
        <v>0</v>
      </c>
      <c r="O26" s="64">
        <v>0</v>
      </c>
      <c r="P26" s="64">
        <v>0</v>
      </c>
      <c r="Q26" s="64">
        <v>0</v>
      </c>
    </row>
    <row r="27" spans="1:17" x14ac:dyDescent="0.25">
      <c r="A27" s="14">
        <v>14</v>
      </c>
      <c r="B27" s="60" t="s">
        <v>173</v>
      </c>
      <c r="C27" s="60" t="s">
        <v>36</v>
      </c>
      <c r="D27" s="60"/>
      <c r="E27" s="60" t="s">
        <v>83</v>
      </c>
      <c r="F27" s="60" t="s">
        <v>204</v>
      </c>
      <c r="G27" s="60" t="s">
        <v>63</v>
      </c>
      <c r="H27" s="59">
        <v>1</v>
      </c>
      <c r="I27" s="59">
        <v>0</v>
      </c>
      <c r="J27" s="59">
        <v>0</v>
      </c>
      <c r="K27" s="61">
        <v>0</v>
      </c>
      <c r="L27" s="61">
        <v>0</v>
      </c>
      <c r="M27" s="61">
        <v>0</v>
      </c>
      <c r="N27" s="59">
        <v>0</v>
      </c>
      <c r="O27" s="64">
        <v>0</v>
      </c>
      <c r="P27" s="64">
        <v>0</v>
      </c>
      <c r="Q27" s="64">
        <v>0</v>
      </c>
    </row>
    <row r="28" spans="1:17" x14ac:dyDescent="0.25">
      <c r="A28" s="14">
        <v>15</v>
      </c>
      <c r="B28" s="60" t="s">
        <v>148</v>
      </c>
      <c r="C28" s="60" t="s">
        <v>35</v>
      </c>
      <c r="D28" s="60" t="s">
        <v>149</v>
      </c>
      <c r="E28" s="60" t="s">
        <v>150</v>
      </c>
      <c r="F28" s="60"/>
      <c r="G28" s="60" t="s">
        <v>63</v>
      </c>
      <c r="H28" s="59">
        <v>1</v>
      </c>
      <c r="I28" s="59">
        <v>0</v>
      </c>
      <c r="J28" s="59">
        <v>0</v>
      </c>
      <c r="K28" s="61">
        <v>0</v>
      </c>
      <c r="L28" s="61">
        <v>0</v>
      </c>
      <c r="M28" s="61">
        <v>0</v>
      </c>
      <c r="N28" s="59">
        <v>0</v>
      </c>
      <c r="O28" s="64">
        <v>0</v>
      </c>
      <c r="P28" s="64">
        <v>0</v>
      </c>
      <c r="Q28" s="64">
        <v>0</v>
      </c>
    </row>
    <row r="29" spans="1:17" x14ac:dyDescent="0.25">
      <c r="A29" s="14">
        <v>16</v>
      </c>
      <c r="B29" s="60" t="s">
        <v>159</v>
      </c>
      <c r="C29" s="60" t="s">
        <v>36</v>
      </c>
      <c r="D29" s="60"/>
      <c r="E29" s="60" t="s">
        <v>62</v>
      </c>
      <c r="F29" s="60" t="s">
        <v>205</v>
      </c>
      <c r="G29" s="60" t="s">
        <v>63</v>
      </c>
      <c r="H29" s="59">
        <v>4</v>
      </c>
      <c r="I29" s="59">
        <v>0</v>
      </c>
      <c r="J29" s="59">
        <v>0</v>
      </c>
      <c r="K29" s="61">
        <v>0</v>
      </c>
      <c r="L29" s="61">
        <v>0</v>
      </c>
      <c r="M29" s="61">
        <v>0</v>
      </c>
      <c r="N29" s="59">
        <v>0</v>
      </c>
      <c r="O29" s="64">
        <v>0</v>
      </c>
      <c r="P29" s="64">
        <v>0</v>
      </c>
      <c r="Q29" s="64">
        <v>0</v>
      </c>
    </row>
    <row r="30" spans="1:17" x14ac:dyDescent="0.25">
      <c r="A30" s="14">
        <v>17</v>
      </c>
      <c r="B30" s="60" t="s">
        <v>174</v>
      </c>
      <c r="C30" s="60" t="s">
        <v>36</v>
      </c>
      <c r="D30" s="60"/>
      <c r="E30" s="60" t="s">
        <v>62</v>
      </c>
      <c r="F30" s="60" t="s">
        <v>206</v>
      </c>
      <c r="G30" s="60" t="s">
        <v>63</v>
      </c>
      <c r="H30" s="59">
        <v>9</v>
      </c>
      <c r="I30" s="59">
        <v>0</v>
      </c>
      <c r="J30" s="59">
        <v>0</v>
      </c>
      <c r="K30" s="61">
        <v>0</v>
      </c>
      <c r="L30" s="61">
        <v>0</v>
      </c>
      <c r="M30" s="61">
        <v>0</v>
      </c>
      <c r="N30" s="59">
        <v>0</v>
      </c>
      <c r="O30" s="64">
        <v>0</v>
      </c>
      <c r="P30" s="64">
        <v>0</v>
      </c>
      <c r="Q30" s="64">
        <v>0</v>
      </c>
    </row>
    <row r="31" spans="1:17" ht="25.5" x14ac:dyDescent="0.25">
      <c r="A31" s="65">
        <v>1</v>
      </c>
      <c r="B31" s="34" t="s">
        <v>58</v>
      </c>
      <c r="C31" s="66" t="s">
        <v>36</v>
      </c>
      <c r="D31" s="66"/>
      <c r="E31" s="66" t="s">
        <v>67</v>
      </c>
      <c r="F31" s="34" t="s">
        <v>107</v>
      </c>
      <c r="G31" s="34" t="s">
        <v>80</v>
      </c>
      <c r="H31" s="67">
        <v>48</v>
      </c>
      <c r="I31" s="67">
        <v>14</v>
      </c>
      <c r="J31" s="67">
        <v>14</v>
      </c>
      <c r="K31" s="68">
        <v>2819.2</v>
      </c>
      <c r="L31" s="68">
        <v>2819.2</v>
      </c>
      <c r="M31" s="68">
        <f>K31-L31</f>
        <v>0</v>
      </c>
      <c r="N31" s="67">
        <v>30</v>
      </c>
      <c r="O31" s="68">
        <v>35592.400000000001</v>
      </c>
      <c r="P31" s="68">
        <v>35592.400000000001</v>
      </c>
      <c r="Q31" s="68">
        <f>O31-P31</f>
        <v>0</v>
      </c>
    </row>
    <row r="32" spans="1:17" ht="25.5" x14ac:dyDescent="0.25">
      <c r="A32" s="65">
        <v>2</v>
      </c>
      <c r="B32" s="66" t="s">
        <v>28</v>
      </c>
      <c r="C32" s="66" t="s">
        <v>36</v>
      </c>
      <c r="D32" s="66"/>
      <c r="E32" s="66" t="s">
        <v>69</v>
      </c>
      <c r="F32" s="34" t="s">
        <v>108</v>
      </c>
      <c r="G32" s="34" t="s">
        <v>80</v>
      </c>
      <c r="H32" s="67">
        <v>19</v>
      </c>
      <c r="I32" s="67">
        <v>2</v>
      </c>
      <c r="J32" s="67">
        <v>2</v>
      </c>
      <c r="K32" s="68">
        <v>0</v>
      </c>
      <c r="L32" s="68">
        <v>0</v>
      </c>
      <c r="M32" s="68">
        <f t="shared" ref="M32:M37" si="3">K32-L32</f>
        <v>0</v>
      </c>
      <c r="N32" s="67">
        <v>0</v>
      </c>
      <c r="O32" s="68">
        <v>0</v>
      </c>
      <c r="P32" s="68">
        <v>0</v>
      </c>
      <c r="Q32" s="68">
        <f t="shared" ref="Q32:Q38" si="4">O32-P32</f>
        <v>0</v>
      </c>
    </row>
    <row r="33" spans="1:17" ht="25.5" x14ac:dyDescent="0.25">
      <c r="A33" s="65">
        <v>3</v>
      </c>
      <c r="B33" s="34" t="s">
        <v>18</v>
      </c>
      <c r="C33" s="66" t="s">
        <v>61</v>
      </c>
      <c r="D33" s="66" t="s">
        <v>208</v>
      </c>
      <c r="E33" s="66" t="s">
        <v>69</v>
      </c>
      <c r="F33" s="34" t="s">
        <v>109</v>
      </c>
      <c r="G33" s="34" t="s">
        <v>80</v>
      </c>
      <c r="H33" s="67">
        <v>85</v>
      </c>
      <c r="I33" s="67">
        <v>37</v>
      </c>
      <c r="J33" s="67">
        <v>37</v>
      </c>
      <c r="K33" s="68">
        <v>20439.2</v>
      </c>
      <c r="L33" s="68">
        <v>20439.2</v>
      </c>
      <c r="M33" s="68">
        <f t="shared" si="3"/>
        <v>0</v>
      </c>
      <c r="N33" s="67">
        <v>20</v>
      </c>
      <c r="O33" s="68">
        <v>17575.95</v>
      </c>
      <c r="P33" s="68">
        <v>17575.95</v>
      </c>
      <c r="Q33" s="68">
        <f t="shared" si="4"/>
        <v>0</v>
      </c>
    </row>
    <row r="34" spans="1:17" ht="25.5" x14ac:dyDescent="0.25">
      <c r="A34" s="65">
        <v>4</v>
      </c>
      <c r="B34" s="66" t="s">
        <v>25</v>
      </c>
      <c r="C34" s="66" t="s">
        <v>36</v>
      </c>
      <c r="D34" s="66"/>
      <c r="E34" s="66" t="s">
        <v>70</v>
      </c>
      <c r="F34" s="34" t="s">
        <v>110</v>
      </c>
      <c r="G34" s="34" t="s">
        <v>80</v>
      </c>
      <c r="H34" s="67">
        <v>30</v>
      </c>
      <c r="I34" s="67">
        <v>9</v>
      </c>
      <c r="J34" s="67">
        <v>9</v>
      </c>
      <c r="K34" s="68">
        <v>4041.24</v>
      </c>
      <c r="L34" s="68">
        <v>4041.24</v>
      </c>
      <c r="M34" s="68">
        <f t="shared" si="3"/>
        <v>0</v>
      </c>
      <c r="N34" s="67">
        <v>6</v>
      </c>
      <c r="O34" s="68">
        <v>3700.2</v>
      </c>
      <c r="P34" s="68">
        <v>3700.2</v>
      </c>
      <c r="Q34" s="68">
        <f t="shared" si="4"/>
        <v>0</v>
      </c>
    </row>
    <row r="35" spans="1:17" ht="51" x14ac:dyDescent="0.25">
      <c r="A35" s="65">
        <v>5</v>
      </c>
      <c r="B35" s="66" t="s">
        <v>71</v>
      </c>
      <c r="C35" s="66" t="s">
        <v>36</v>
      </c>
      <c r="D35" s="66"/>
      <c r="E35" s="34" t="s">
        <v>111</v>
      </c>
      <c r="F35" s="34" t="s">
        <v>112</v>
      </c>
      <c r="G35" s="34" t="s">
        <v>80</v>
      </c>
      <c r="H35" s="67">
        <v>62</v>
      </c>
      <c r="I35" s="67">
        <v>41</v>
      </c>
      <c r="J35" s="67">
        <v>41</v>
      </c>
      <c r="K35" s="68">
        <v>24327.14</v>
      </c>
      <c r="L35" s="68">
        <v>24327.14</v>
      </c>
      <c r="M35" s="68">
        <f t="shared" si="3"/>
        <v>0</v>
      </c>
      <c r="N35" s="67">
        <v>26</v>
      </c>
      <c r="O35" s="68">
        <v>19037.5</v>
      </c>
      <c r="P35" s="68">
        <v>19037.5</v>
      </c>
      <c r="Q35" s="68">
        <f t="shared" si="4"/>
        <v>0</v>
      </c>
    </row>
    <row r="36" spans="1:17" ht="25.5" x14ac:dyDescent="0.25">
      <c r="A36" s="65">
        <v>6</v>
      </c>
      <c r="B36" s="66" t="s">
        <v>30</v>
      </c>
      <c r="C36" s="66" t="s">
        <v>36</v>
      </c>
      <c r="D36" s="66"/>
      <c r="E36" s="66" t="s">
        <v>68</v>
      </c>
      <c r="F36" s="34" t="s">
        <v>113</v>
      </c>
      <c r="G36" s="34" t="s">
        <v>80</v>
      </c>
      <c r="H36" s="67">
        <v>35</v>
      </c>
      <c r="I36" s="67">
        <v>0</v>
      </c>
      <c r="J36" s="67">
        <v>0</v>
      </c>
      <c r="K36" s="68">
        <v>0</v>
      </c>
      <c r="L36" s="68">
        <v>0</v>
      </c>
      <c r="M36" s="68">
        <f t="shared" si="3"/>
        <v>0</v>
      </c>
      <c r="N36" s="67">
        <v>0</v>
      </c>
      <c r="O36" s="68">
        <v>0</v>
      </c>
      <c r="P36" s="68">
        <v>0</v>
      </c>
      <c r="Q36" s="68">
        <f t="shared" si="4"/>
        <v>0</v>
      </c>
    </row>
    <row r="37" spans="1:17" ht="25.5" x14ac:dyDescent="0.25">
      <c r="A37" s="65">
        <v>7</v>
      </c>
      <c r="B37" s="66" t="s">
        <v>26</v>
      </c>
      <c r="C37" s="66" t="s">
        <v>36</v>
      </c>
      <c r="D37" s="66"/>
      <c r="E37" s="66" t="s">
        <v>68</v>
      </c>
      <c r="F37" s="34" t="s">
        <v>114</v>
      </c>
      <c r="G37" s="34" t="s">
        <v>80</v>
      </c>
      <c r="H37" s="67">
        <v>52</v>
      </c>
      <c r="I37" s="67">
        <v>21</v>
      </c>
      <c r="J37" s="67">
        <v>21</v>
      </c>
      <c r="K37" s="68">
        <v>8351.8799999999992</v>
      </c>
      <c r="L37" s="68">
        <v>8351.8799999999992</v>
      </c>
      <c r="M37" s="68">
        <f t="shared" si="3"/>
        <v>0</v>
      </c>
      <c r="N37" s="67">
        <v>10</v>
      </c>
      <c r="O37" s="68">
        <v>14011.6</v>
      </c>
      <c r="P37" s="68">
        <v>14011.6</v>
      </c>
      <c r="Q37" s="68">
        <f t="shared" si="4"/>
        <v>0</v>
      </c>
    </row>
    <row r="38" spans="1:17" ht="25.5" x14ac:dyDescent="0.25">
      <c r="A38" s="65">
        <v>8</v>
      </c>
      <c r="B38" s="34" t="s">
        <v>145</v>
      </c>
      <c r="C38" s="66" t="s">
        <v>61</v>
      </c>
      <c r="D38" s="66" t="s">
        <v>209</v>
      </c>
      <c r="E38" s="66" t="s">
        <v>62</v>
      </c>
      <c r="F38" s="34" t="s">
        <v>146</v>
      </c>
      <c r="G38" s="34" t="s">
        <v>80</v>
      </c>
      <c r="H38" s="67">
        <v>3</v>
      </c>
      <c r="I38" s="67">
        <v>3</v>
      </c>
      <c r="J38" s="67">
        <v>3</v>
      </c>
      <c r="K38" s="68">
        <v>0</v>
      </c>
      <c r="L38" s="68">
        <v>0</v>
      </c>
      <c r="M38" s="68">
        <v>0</v>
      </c>
      <c r="N38" s="67">
        <v>0</v>
      </c>
      <c r="O38" s="68">
        <v>0</v>
      </c>
      <c r="P38" s="68">
        <v>0</v>
      </c>
      <c r="Q38" s="68">
        <f t="shared" si="4"/>
        <v>0</v>
      </c>
    </row>
    <row r="39" spans="1:17" ht="25.5" x14ac:dyDescent="0.25">
      <c r="A39" s="70">
        <v>1</v>
      </c>
      <c r="B39" s="49" t="s">
        <v>175</v>
      </c>
      <c r="C39" s="48" t="s">
        <v>35</v>
      </c>
      <c r="D39" s="49" t="s">
        <v>176</v>
      </c>
      <c r="E39" s="49" t="s">
        <v>88</v>
      </c>
      <c r="F39" s="49" t="s">
        <v>177</v>
      </c>
      <c r="G39" s="48" t="s">
        <v>48</v>
      </c>
      <c r="H39" s="48">
        <v>0</v>
      </c>
      <c r="I39" s="48">
        <v>0</v>
      </c>
      <c r="J39" s="48">
        <v>0</v>
      </c>
      <c r="K39" s="50">
        <v>0</v>
      </c>
      <c r="L39" s="50">
        <v>0</v>
      </c>
      <c r="M39" s="50">
        <v>0</v>
      </c>
      <c r="N39" s="48">
        <v>8</v>
      </c>
      <c r="O39" s="50">
        <v>12509.74</v>
      </c>
      <c r="P39" s="50">
        <v>11624.33</v>
      </c>
      <c r="Q39" s="50">
        <v>885.41</v>
      </c>
    </row>
    <row r="40" spans="1:17" ht="25.5" x14ac:dyDescent="0.25">
      <c r="A40" s="70">
        <f>A39+1</f>
        <v>2</v>
      </c>
      <c r="B40" s="49" t="s">
        <v>84</v>
      </c>
      <c r="C40" s="48" t="s">
        <v>35</v>
      </c>
      <c r="D40" s="49" t="s">
        <v>39</v>
      </c>
      <c r="E40" s="49" t="s">
        <v>85</v>
      </c>
      <c r="F40" s="49" t="s">
        <v>86</v>
      </c>
      <c r="G40" s="48" t="s">
        <v>48</v>
      </c>
      <c r="H40" s="48">
        <v>0</v>
      </c>
      <c r="I40" s="48">
        <v>0</v>
      </c>
      <c r="J40" s="48">
        <v>0</v>
      </c>
      <c r="K40" s="50">
        <v>0</v>
      </c>
      <c r="L40" s="50">
        <v>0</v>
      </c>
      <c r="M40" s="50">
        <v>0</v>
      </c>
      <c r="N40" s="48">
        <v>99</v>
      </c>
      <c r="O40" s="50">
        <f>P40+Q40</f>
        <v>134686.23000000001</v>
      </c>
      <c r="P40" s="50">
        <f>119630.67+10918.38</f>
        <v>130549.05</v>
      </c>
      <c r="Q40" s="50">
        <f>16326.41-12189.23</f>
        <v>4137.18</v>
      </c>
    </row>
    <row r="41" spans="1:17" ht="25.5" x14ac:dyDescent="0.25">
      <c r="A41" s="70">
        <f t="shared" ref="A41:A73" si="5">A40+1</f>
        <v>3</v>
      </c>
      <c r="B41" s="49" t="s">
        <v>51</v>
      </c>
      <c r="C41" s="48" t="s">
        <v>36</v>
      </c>
      <c r="D41" s="49" t="s">
        <v>37</v>
      </c>
      <c r="E41" s="49" t="s">
        <v>52</v>
      </c>
      <c r="F41" s="49" t="s">
        <v>87</v>
      </c>
      <c r="G41" s="48" t="s">
        <v>48</v>
      </c>
      <c r="H41" s="48">
        <v>39</v>
      </c>
      <c r="I41" s="48">
        <v>31</v>
      </c>
      <c r="J41" s="48">
        <v>42</v>
      </c>
      <c r="K41" s="50">
        <v>50492.46</v>
      </c>
      <c r="L41" s="50">
        <v>25660.16</v>
      </c>
      <c r="M41" s="50">
        <v>24832.3</v>
      </c>
      <c r="N41" s="48">
        <v>23</v>
      </c>
      <c r="O41" s="50">
        <v>54319.78</v>
      </c>
      <c r="P41" s="50">
        <v>43671.05</v>
      </c>
      <c r="Q41" s="50">
        <v>10648.73</v>
      </c>
    </row>
    <row r="42" spans="1:17" ht="25.5" x14ac:dyDescent="0.25">
      <c r="A42" s="70">
        <f t="shared" si="5"/>
        <v>4</v>
      </c>
      <c r="B42" s="49" t="s">
        <v>18</v>
      </c>
      <c r="C42" s="48" t="s">
        <v>61</v>
      </c>
      <c r="D42" s="49" t="s">
        <v>151</v>
      </c>
      <c r="E42" s="49" t="s">
        <v>88</v>
      </c>
      <c r="F42" s="49" t="s">
        <v>152</v>
      </c>
      <c r="G42" s="48" t="s">
        <v>48</v>
      </c>
      <c r="H42" s="48">
        <v>37</v>
      </c>
      <c r="I42" s="48">
        <v>16</v>
      </c>
      <c r="J42" s="48">
        <v>22</v>
      </c>
      <c r="K42" s="50">
        <v>33186.97</v>
      </c>
      <c r="L42" s="50">
        <v>14704.99</v>
      </c>
      <c r="M42" s="50">
        <v>18481.98</v>
      </c>
      <c r="N42" s="48">
        <v>0</v>
      </c>
      <c r="O42" s="50">
        <v>0</v>
      </c>
      <c r="P42" s="50">
        <v>0</v>
      </c>
      <c r="Q42" s="50">
        <v>0</v>
      </c>
    </row>
    <row r="43" spans="1:17" ht="25.5" x14ac:dyDescent="0.25">
      <c r="A43" s="70">
        <f t="shared" si="5"/>
        <v>5</v>
      </c>
      <c r="B43" s="49" t="s">
        <v>71</v>
      </c>
      <c r="C43" s="48" t="s">
        <v>36</v>
      </c>
      <c r="D43" s="49" t="s">
        <v>37</v>
      </c>
      <c r="E43" s="49" t="s">
        <v>72</v>
      </c>
      <c r="F43" s="49" t="s">
        <v>178</v>
      </c>
      <c r="G43" s="48" t="s">
        <v>48</v>
      </c>
      <c r="H43" s="48">
        <v>33</v>
      </c>
      <c r="I43" s="48">
        <v>18</v>
      </c>
      <c r="J43" s="48">
        <v>20</v>
      </c>
      <c r="K43" s="50">
        <v>13382.39</v>
      </c>
      <c r="L43" s="50">
        <v>13382.39</v>
      </c>
      <c r="M43" s="50">
        <v>0</v>
      </c>
      <c r="N43" s="48">
        <v>22</v>
      </c>
      <c r="O43" s="50">
        <v>26751.37</v>
      </c>
      <c r="P43" s="50">
        <v>26751.37</v>
      </c>
      <c r="Q43" s="50">
        <v>0</v>
      </c>
    </row>
    <row r="44" spans="1:17" ht="38.25" x14ac:dyDescent="0.25">
      <c r="A44" s="70">
        <f t="shared" si="5"/>
        <v>6</v>
      </c>
      <c r="B44" s="49" t="s">
        <v>89</v>
      </c>
      <c r="C44" s="48" t="s">
        <v>36</v>
      </c>
      <c r="D44" s="49"/>
      <c r="E44" s="49" t="s">
        <v>90</v>
      </c>
      <c r="F44" s="49" t="s">
        <v>129</v>
      </c>
      <c r="G44" s="48" t="s">
        <v>48</v>
      </c>
      <c r="H44" s="48">
        <v>2</v>
      </c>
      <c r="I44" s="48">
        <v>1</v>
      </c>
      <c r="J44" s="48">
        <v>1</v>
      </c>
      <c r="K44" s="50">
        <v>0</v>
      </c>
      <c r="L44" s="50">
        <v>0</v>
      </c>
      <c r="M44" s="50">
        <v>0</v>
      </c>
      <c r="N44" s="48">
        <v>0</v>
      </c>
      <c r="O44" s="50">
        <v>0</v>
      </c>
      <c r="P44" s="50">
        <v>0</v>
      </c>
      <c r="Q44" s="50">
        <v>0</v>
      </c>
    </row>
    <row r="45" spans="1:17" ht="25.5" x14ac:dyDescent="0.25">
      <c r="A45" s="70">
        <f t="shared" si="5"/>
        <v>7</v>
      </c>
      <c r="B45" s="49" t="s">
        <v>19</v>
      </c>
      <c r="C45" s="48" t="s">
        <v>36</v>
      </c>
      <c r="D45" s="49" t="s">
        <v>37</v>
      </c>
      <c r="E45" s="49" t="s">
        <v>40</v>
      </c>
      <c r="F45" s="49" t="s">
        <v>130</v>
      </c>
      <c r="G45" s="48" t="s">
        <v>48</v>
      </c>
      <c r="H45" s="48">
        <v>15</v>
      </c>
      <c r="I45" s="48">
        <v>11</v>
      </c>
      <c r="J45" s="48">
        <v>15</v>
      </c>
      <c r="K45" s="50">
        <v>21991.279999999999</v>
      </c>
      <c r="L45" s="50">
        <v>2794.97</v>
      </c>
      <c r="M45" s="50">
        <v>19196.310000000001</v>
      </c>
      <c r="N45" s="48">
        <v>13</v>
      </c>
      <c r="O45" s="50">
        <v>41157.82</v>
      </c>
      <c r="P45" s="50">
        <v>5066</v>
      </c>
      <c r="Q45" s="50">
        <v>36091.82</v>
      </c>
    </row>
    <row r="46" spans="1:17" ht="25.5" x14ac:dyDescent="0.25">
      <c r="A46" s="70">
        <f t="shared" si="5"/>
        <v>8</v>
      </c>
      <c r="B46" s="49" t="s">
        <v>20</v>
      </c>
      <c r="C46" s="48" t="s">
        <v>36</v>
      </c>
      <c r="D46" s="49"/>
      <c r="E46" s="49" t="s">
        <v>41</v>
      </c>
      <c r="F46" s="49" t="s">
        <v>91</v>
      </c>
      <c r="G46" s="48" t="s">
        <v>48</v>
      </c>
      <c r="H46" s="48">
        <v>42</v>
      </c>
      <c r="I46" s="48">
        <v>30</v>
      </c>
      <c r="J46" s="48">
        <v>34</v>
      </c>
      <c r="K46" s="50">
        <v>65258.95</v>
      </c>
      <c r="L46" s="50">
        <v>46183.08</v>
      </c>
      <c r="M46" s="50">
        <v>19075.87</v>
      </c>
      <c r="N46" s="48">
        <v>22</v>
      </c>
      <c r="O46" s="50">
        <v>55811.199999999997</v>
      </c>
      <c r="P46" s="50">
        <v>47265.48</v>
      </c>
      <c r="Q46" s="50">
        <v>8545.7199999999993</v>
      </c>
    </row>
    <row r="47" spans="1:17" ht="25.5" x14ac:dyDescent="0.25">
      <c r="A47" s="70">
        <f t="shared" si="5"/>
        <v>9</v>
      </c>
      <c r="B47" s="49" t="s">
        <v>21</v>
      </c>
      <c r="C47" s="48" t="s">
        <v>35</v>
      </c>
      <c r="D47" s="49" t="s">
        <v>38</v>
      </c>
      <c r="E47" s="49" t="s">
        <v>42</v>
      </c>
      <c r="F47" s="49" t="s">
        <v>53</v>
      </c>
      <c r="G47" s="48" t="s">
        <v>48</v>
      </c>
      <c r="H47" s="48">
        <v>41</v>
      </c>
      <c r="I47" s="48">
        <v>9</v>
      </c>
      <c r="J47" s="48">
        <v>11</v>
      </c>
      <c r="K47" s="50">
        <v>10847.25</v>
      </c>
      <c r="L47" s="50">
        <v>10847.25</v>
      </c>
      <c r="M47" s="50">
        <v>0</v>
      </c>
      <c r="N47" s="48">
        <v>9</v>
      </c>
      <c r="O47" s="50">
        <v>36999.589999999997</v>
      </c>
      <c r="P47" s="50">
        <v>35560.76</v>
      </c>
      <c r="Q47" s="50">
        <v>1438.83</v>
      </c>
    </row>
    <row r="48" spans="1:17" ht="25.5" x14ac:dyDescent="0.25">
      <c r="A48" s="70">
        <f t="shared" si="5"/>
        <v>10</v>
      </c>
      <c r="B48" s="49" t="s">
        <v>49</v>
      </c>
      <c r="C48" s="48" t="s">
        <v>36</v>
      </c>
      <c r="D48" s="49" t="s">
        <v>37</v>
      </c>
      <c r="E48" s="49" t="s">
        <v>50</v>
      </c>
      <c r="F48" s="49" t="s">
        <v>92</v>
      </c>
      <c r="G48" s="48" t="s">
        <v>48</v>
      </c>
      <c r="H48" s="48">
        <v>53</v>
      </c>
      <c r="I48" s="48">
        <v>46</v>
      </c>
      <c r="J48" s="48">
        <v>64</v>
      </c>
      <c r="K48" s="50">
        <v>39365.769999999997</v>
      </c>
      <c r="L48" s="50">
        <v>39365.769999999997</v>
      </c>
      <c r="M48" s="50">
        <v>0</v>
      </c>
      <c r="N48" s="48">
        <v>22</v>
      </c>
      <c r="O48" s="50">
        <v>20767.16</v>
      </c>
      <c r="P48" s="50">
        <v>20767.16</v>
      </c>
      <c r="Q48" s="50">
        <v>0</v>
      </c>
    </row>
    <row r="49" spans="1:17" ht="25.5" x14ac:dyDescent="0.25">
      <c r="A49" s="70">
        <f t="shared" si="5"/>
        <v>11</v>
      </c>
      <c r="B49" s="49" t="s">
        <v>22</v>
      </c>
      <c r="C49" s="48" t="s">
        <v>61</v>
      </c>
      <c r="D49" s="49" t="s">
        <v>74</v>
      </c>
      <c r="E49" s="49" t="s">
        <v>85</v>
      </c>
      <c r="F49" s="49" t="s">
        <v>93</v>
      </c>
      <c r="G49" s="48" t="s">
        <v>48</v>
      </c>
      <c r="H49" s="48">
        <v>53</v>
      </c>
      <c r="I49" s="48">
        <v>41</v>
      </c>
      <c r="J49" s="48">
        <v>53</v>
      </c>
      <c r="K49" s="50">
        <v>71712.570000000007</v>
      </c>
      <c r="L49" s="50">
        <v>50055.839999999997</v>
      </c>
      <c r="M49" s="50">
        <v>21656.73</v>
      </c>
      <c r="N49" s="48">
        <v>48</v>
      </c>
      <c r="O49" s="50">
        <v>230533.7</v>
      </c>
      <c r="P49" s="50">
        <v>194599.08</v>
      </c>
      <c r="Q49" s="50">
        <v>35934.620000000003</v>
      </c>
    </row>
    <row r="50" spans="1:17" ht="25.5" x14ac:dyDescent="0.25">
      <c r="A50" s="70">
        <f t="shared" si="5"/>
        <v>12</v>
      </c>
      <c r="B50" s="49" t="s">
        <v>54</v>
      </c>
      <c r="C50" s="48" t="s">
        <v>36</v>
      </c>
      <c r="D50" s="49" t="s">
        <v>37</v>
      </c>
      <c r="E50" s="49" t="s">
        <v>55</v>
      </c>
      <c r="F50" s="49" t="s">
        <v>94</v>
      </c>
      <c r="G50" s="48" t="s">
        <v>48</v>
      </c>
      <c r="H50" s="48">
        <v>84</v>
      </c>
      <c r="I50" s="48">
        <v>61</v>
      </c>
      <c r="J50" s="48">
        <v>73</v>
      </c>
      <c r="K50" s="50">
        <v>54303.45</v>
      </c>
      <c r="L50" s="50">
        <v>40450.58</v>
      </c>
      <c r="M50" s="50">
        <v>13852.87</v>
      </c>
      <c r="N50" s="48">
        <v>64</v>
      </c>
      <c r="O50" s="50">
        <v>108223.34</v>
      </c>
      <c r="P50" s="50">
        <v>105073.38</v>
      </c>
      <c r="Q50" s="50">
        <v>3149.96</v>
      </c>
    </row>
    <row r="51" spans="1:17" ht="25.5" x14ac:dyDescent="0.25">
      <c r="A51" s="70">
        <f t="shared" si="5"/>
        <v>13</v>
      </c>
      <c r="B51" s="49" t="s">
        <v>23</v>
      </c>
      <c r="C51" s="48" t="s">
        <v>36</v>
      </c>
      <c r="D51" s="49" t="s">
        <v>37</v>
      </c>
      <c r="E51" s="49" t="s">
        <v>85</v>
      </c>
      <c r="F51" s="49" t="s">
        <v>95</v>
      </c>
      <c r="G51" s="48" t="s">
        <v>48</v>
      </c>
      <c r="H51" s="48">
        <v>50</v>
      </c>
      <c r="I51" s="48">
        <v>0</v>
      </c>
      <c r="J51" s="48">
        <v>0</v>
      </c>
      <c r="K51" s="50">
        <v>0</v>
      </c>
      <c r="L51" s="50">
        <v>0</v>
      </c>
      <c r="M51" s="50">
        <v>0</v>
      </c>
      <c r="N51" s="48">
        <v>46</v>
      </c>
      <c r="O51" s="50">
        <v>63667.15</v>
      </c>
      <c r="P51" s="50">
        <v>63667.15</v>
      </c>
      <c r="Q51" s="50">
        <v>0</v>
      </c>
    </row>
    <row r="52" spans="1:17" ht="25.5" x14ac:dyDescent="0.25">
      <c r="A52" s="70">
        <f t="shared" si="5"/>
        <v>14</v>
      </c>
      <c r="B52" s="49" t="s">
        <v>56</v>
      </c>
      <c r="C52" s="48" t="s">
        <v>36</v>
      </c>
      <c r="D52" s="49" t="s">
        <v>37</v>
      </c>
      <c r="E52" s="49" t="s">
        <v>57</v>
      </c>
      <c r="F52" s="49" t="s">
        <v>75</v>
      </c>
      <c r="G52" s="48" t="s">
        <v>48</v>
      </c>
      <c r="H52" s="48">
        <v>15</v>
      </c>
      <c r="I52" s="48">
        <v>0</v>
      </c>
      <c r="J52" s="48">
        <v>0</v>
      </c>
      <c r="K52" s="50">
        <v>0</v>
      </c>
      <c r="L52" s="50">
        <v>0</v>
      </c>
      <c r="M52" s="50">
        <v>0</v>
      </c>
      <c r="N52" s="48">
        <v>0</v>
      </c>
      <c r="O52" s="50">
        <v>0</v>
      </c>
      <c r="P52" s="50">
        <v>0</v>
      </c>
      <c r="Q52" s="50">
        <v>0</v>
      </c>
    </row>
    <row r="53" spans="1:17" ht="25.5" x14ac:dyDescent="0.25">
      <c r="A53" s="70">
        <f t="shared" si="5"/>
        <v>15</v>
      </c>
      <c r="B53" s="49" t="s">
        <v>145</v>
      </c>
      <c r="C53" s="48" t="s">
        <v>61</v>
      </c>
      <c r="D53" s="49" t="s">
        <v>179</v>
      </c>
      <c r="E53" s="49" t="s">
        <v>133</v>
      </c>
      <c r="F53" s="49" t="s">
        <v>180</v>
      </c>
      <c r="G53" s="48" t="s">
        <v>48</v>
      </c>
      <c r="H53" s="48">
        <v>5</v>
      </c>
      <c r="I53" s="48">
        <v>0</v>
      </c>
      <c r="J53" s="48">
        <v>0</v>
      </c>
      <c r="K53" s="50">
        <v>0</v>
      </c>
      <c r="L53" s="50">
        <v>0</v>
      </c>
      <c r="M53" s="50">
        <v>0</v>
      </c>
      <c r="N53" s="48">
        <v>0</v>
      </c>
      <c r="O53" s="50">
        <v>0</v>
      </c>
      <c r="P53" s="50">
        <v>0</v>
      </c>
      <c r="Q53" s="50">
        <v>0</v>
      </c>
    </row>
    <row r="54" spans="1:17" ht="25.5" x14ac:dyDescent="0.25">
      <c r="A54" s="70">
        <f t="shared" si="5"/>
        <v>16</v>
      </c>
      <c r="B54" s="49" t="s">
        <v>24</v>
      </c>
      <c r="C54" s="48" t="s">
        <v>36</v>
      </c>
      <c r="D54" s="49" t="s">
        <v>37</v>
      </c>
      <c r="E54" s="49" t="s">
        <v>43</v>
      </c>
      <c r="F54" s="49" t="s">
        <v>76</v>
      </c>
      <c r="G54" s="48" t="s">
        <v>48</v>
      </c>
      <c r="H54" s="48">
        <v>5</v>
      </c>
      <c r="I54" s="48">
        <v>0</v>
      </c>
      <c r="J54" s="48">
        <v>0</v>
      </c>
      <c r="K54" s="50">
        <v>0</v>
      </c>
      <c r="L54" s="50">
        <v>0</v>
      </c>
      <c r="M54" s="50">
        <v>0</v>
      </c>
      <c r="N54" s="48">
        <v>7</v>
      </c>
      <c r="O54" s="50">
        <v>6218.79</v>
      </c>
      <c r="P54" s="50">
        <v>6218.79</v>
      </c>
      <c r="Q54" s="50">
        <v>0</v>
      </c>
    </row>
    <row r="55" spans="1:17" ht="25.5" x14ac:dyDescent="0.25">
      <c r="A55" s="70">
        <f t="shared" si="5"/>
        <v>17</v>
      </c>
      <c r="B55" s="49" t="s">
        <v>181</v>
      </c>
      <c r="C55" s="48" t="s">
        <v>61</v>
      </c>
      <c r="D55" s="49" t="s">
        <v>182</v>
      </c>
      <c r="E55" s="49" t="s">
        <v>133</v>
      </c>
      <c r="F55" s="49" t="s">
        <v>183</v>
      </c>
      <c r="G55" s="48" t="s">
        <v>48</v>
      </c>
      <c r="H55" s="48">
        <v>11</v>
      </c>
      <c r="I55" s="48">
        <v>0</v>
      </c>
      <c r="J55" s="48">
        <v>0</v>
      </c>
      <c r="K55" s="50">
        <v>0</v>
      </c>
      <c r="L55" s="50">
        <v>0</v>
      </c>
      <c r="M55" s="50">
        <v>0</v>
      </c>
      <c r="N55" s="48">
        <v>0</v>
      </c>
      <c r="O55" s="50">
        <v>0</v>
      </c>
      <c r="P55" s="50">
        <v>0</v>
      </c>
      <c r="Q55" s="50">
        <v>0</v>
      </c>
    </row>
    <row r="56" spans="1:17" ht="25.5" x14ac:dyDescent="0.25">
      <c r="A56" s="70">
        <f t="shared" si="5"/>
        <v>18</v>
      </c>
      <c r="B56" s="49" t="s">
        <v>25</v>
      </c>
      <c r="C56" s="48" t="s">
        <v>36</v>
      </c>
      <c r="D56" s="49" t="s">
        <v>37</v>
      </c>
      <c r="E56" s="49" t="s">
        <v>96</v>
      </c>
      <c r="F56" s="49" t="s">
        <v>131</v>
      </c>
      <c r="G56" s="48" t="s">
        <v>48</v>
      </c>
      <c r="H56" s="48">
        <v>45</v>
      </c>
      <c r="I56" s="48">
        <v>9</v>
      </c>
      <c r="J56" s="48">
        <v>15</v>
      </c>
      <c r="K56" s="50">
        <v>21112.23</v>
      </c>
      <c r="L56" s="50">
        <v>19019.849999999999</v>
      </c>
      <c r="M56" s="50">
        <v>2092.38</v>
      </c>
      <c r="N56" s="48">
        <v>14</v>
      </c>
      <c r="O56" s="50">
        <v>15523.34</v>
      </c>
      <c r="P56" s="50">
        <v>10513.87</v>
      </c>
      <c r="Q56" s="50">
        <v>5009.47</v>
      </c>
    </row>
    <row r="57" spans="1:17" ht="25.5" x14ac:dyDescent="0.25">
      <c r="A57" s="70">
        <f t="shared" si="5"/>
        <v>19</v>
      </c>
      <c r="B57" s="49" t="s">
        <v>58</v>
      </c>
      <c r="C57" s="48" t="s">
        <v>36</v>
      </c>
      <c r="D57" s="49" t="s">
        <v>37</v>
      </c>
      <c r="E57" s="49" t="s">
        <v>59</v>
      </c>
      <c r="F57" s="49" t="s">
        <v>97</v>
      </c>
      <c r="G57" s="48" t="s">
        <v>48</v>
      </c>
      <c r="H57" s="48">
        <v>24</v>
      </c>
      <c r="I57" s="48">
        <v>18</v>
      </c>
      <c r="J57" s="48">
        <v>24</v>
      </c>
      <c r="K57" s="50">
        <v>22371.42</v>
      </c>
      <c r="L57" s="50">
        <v>22371.42</v>
      </c>
      <c r="M57" s="50">
        <v>0</v>
      </c>
      <c r="N57" s="48">
        <v>11</v>
      </c>
      <c r="O57" s="50">
        <f>25027.26+217.5</f>
        <v>25244.76</v>
      </c>
      <c r="P57" s="50">
        <f>25027.26+217.5</f>
        <v>25244.76</v>
      </c>
      <c r="Q57" s="50">
        <v>0</v>
      </c>
    </row>
    <row r="58" spans="1:17" ht="25.5" x14ac:dyDescent="0.25">
      <c r="A58" s="70">
        <f t="shared" si="5"/>
        <v>20</v>
      </c>
      <c r="B58" s="49" t="s">
        <v>26</v>
      </c>
      <c r="C58" s="48" t="s">
        <v>36</v>
      </c>
      <c r="D58" s="49" t="s">
        <v>37</v>
      </c>
      <c r="E58" s="49" t="s">
        <v>44</v>
      </c>
      <c r="F58" s="49" t="s">
        <v>98</v>
      </c>
      <c r="G58" s="48" t="s">
        <v>48</v>
      </c>
      <c r="H58" s="48">
        <v>121</v>
      </c>
      <c r="I58" s="48">
        <v>99</v>
      </c>
      <c r="J58" s="48">
        <v>109</v>
      </c>
      <c r="K58" s="50">
        <v>76951.28</v>
      </c>
      <c r="L58" s="50">
        <v>54067.67</v>
      </c>
      <c r="M58" s="50">
        <v>22883.61</v>
      </c>
      <c r="N58" s="48">
        <v>19</v>
      </c>
      <c r="O58" s="50">
        <v>49893.38</v>
      </c>
      <c r="P58" s="50">
        <v>46570.25</v>
      </c>
      <c r="Q58" s="50">
        <v>3323.13</v>
      </c>
    </row>
    <row r="59" spans="1:17" ht="25.5" x14ac:dyDescent="0.25">
      <c r="A59" s="70">
        <f t="shared" si="5"/>
        <v>21</v>
      </c>
      <c r="B59" s="49" t="s">
        <v>77</v>
      </c>
      <c r="C59" s="48" t="s">
        <v>36</v>
      </c>
      <c r="D59" s="49"/>
      <c r="E59" s="49" t="s">
        <v>43</v>
      </c>
      <c r="F59" s="49" t="s">
        <v>157</v>
      </c>
      <c r="G59" s="48" t="s">
        <v>48</v>
      </c>
      <c r="H59" s="48">
        <v>28</v>
      </c>
      <c r="I59" s="48">
        <v>5</v>
      </c>
      <c r="J59" s="48">
        <v>5</v>
      </c>
      <c r="K59" s="50">
        <v>4581.32</v>
      </c>
      <c r="L59" s="50">
        <v>4581.32</v>
      </c>
      <c r="M59" s="50">
        <v>0</v>
      </c>
      <c r="N59" s="48">
        <v>35</v>
      </c>
      <c r="O59" s="50">
        <f>P59+Q59</f>
        <v>49032.560000000005</v>
      </c>
      <c r="P59" s="50">
        <v>45184.33</v>
      </c>
      <c r="Q59" s="50">
        <f>5111.31-1263.08</f>
        <v>3848.2300000000005</v>
      </c>
    </row>
    <row r="60" spans="1:17" ht="25.5" x14ac:dyDescent="0.25">
      <c r="A60" s="70">
        <f t="shared" si="5"/>
        <v>22</v>
      </c>
      <c r="B60" s="49" t="s">
        <v>27</v>
      </c>
      <c r="C60" s="48" t="s">
        <v>36</v>
      </c>
      <c r="D60" s="49" t="s">
        <v>37</v>
      </c>
      <c r="E60" s="49" t="s">
        <v>85</v>
      </c>
      <c r="F60" s="49" t="s">
        <v>99</v>
      </c>
      <c r="G60" s="48" t="s">
        <v>48</v>
      </c>
      <c r="H60" s="48">
        <v>42</v>
      </c>
      <c r="I60" s="48">
        <v>8</v>
      </c>
      <c r="J60" s="48">
        <v>8</v>
      </c>
      <c r="K60" s="50">
        <v>5137.12</v>
      </c>
      <c r="L60" s="50">
        <v>5137.12</v>
      </c>
      <c r="M60" s="50">
        <v>0</v>
      </c>
      <c r="N60" s="48">
        <v>23</v>
      </c>
      <c r="O60" s="50">
        <v>56364.57</v>
      </c>
      <c r="P60" s="50">
        <v>45914.94</v>
      </c>
      <c r="Q60" s="50">
        <v>10449.629999999999</v>
      </c>
    </row>
    <row r="61" spans="1:17" ht="25.5" x14ac:dyDescent="0.25">
      <c r="A61" s="70">
        <f t="shared" si="5"/>
        <v>23</v>
      </c>
      <c r="B61" s="49" t="s">
        <v>28</v>
      </c>
      <c r="C61" s="48" t="s">
        <v>36</v>
      </c>
      <c r="D61" s="49" t="s">
        <v>37</v>
      </c>
      <c r="E61" s="49" t="s">
        <v>45</v>
      </c>
      <c r="F61" s="49" t="s">
        <v>100</v>
      </c>
      <c r="G61" s="48" t="s">
        <v>48</v>
      </c>
      <c r="H61" s="48">
        <v>21</v>
      </c>
      <c r="I61" s="48">
        <v>9</v>
      </c>
      <c r="J61" s="48">
        <v>12</v>
      </c>
      <c r="K61" s="50">
        <f>L61+M61</f>
        <v>14123.640000000001</v>
      </c>
      <c r="L61" s="50">
        <v>4831.3999999999996</v>
      </c>
      <c r="M61" s="50">
        <f>4833.52+4458.72</f>
        <v>9292.2400000000016</v>
      </c>
      <c r="N61" s="48">
        <v>5</v>
      </c>
      <c r="O61" s="50">
        <f>P61+Q61</f>
        <v>18661.32</v>
      </c>
      <c r="P61" s="50">
        <v>18216.72</v>
      </c>
      <c r="Q61" s="50">
        <v>444.6</v>
      </c>
    </row>
    <row r="62" spans="1:17" ht="25.5" x14ac:dyDescent="0.25">
      <c r="A62" s="70">
        <f t="shared" si="5"/>
        <v>24</v>
      </c>
      <c r="B62" s="49" t="s">
        <v>184</v>
      </c>
      <c r="C62" s="48" t="s">
        <v>61</v>
      </c>
      <c r="D62" s="49" t="s">
        <v>185</v>
      </c>
      <c r="E62" s="49" t="s">
        <v>186</v>
      </c>
      <c r="F62" s="49" t="s">
        <v>187</v>
      </c>
      <c r="G62" s="48" t="s">
        <v>48</v>
      </c>
      <c r="H62" s="48">
        <v>7</v>
      </c>
      <c r="I62" s="48">
        <v>3</v>
      </c>
      <c r="J62" s="48">
        <v>3</v>
      </c>
      <c r="K62" s="50">
        <v>0</v>
      </c>
      <c r="L62" s="50">
        <v>0</v>
      </c>
      <c r="M62" s="50">
        <v>0</v>
      </c>
      <c r="N62" s="48">
        <v>0</v>
      </c>
      <c r="O62" s="50">
        <v>0</v>
      </c>
      <c r="P62" s="50">
        <v>0</v>
      </c>
      <c r="Q62" s="50">
        <v>0</v>
      </c>
    </row>
    <row r="63" spans="1:17" ht="25.5" x14ac:dyDescent="0.25">
      <c r="A63" s="70">
        <f t="shared" si="5"/>
        <v>25</v>
      </c>
      <c r="B63" s="49" t="s">
        <v>132</v>
      </c>
      <c r="C63" s="48" t="s">
        <v>36</v>
      </c>
      <c r="D63" s="49"/>
      <c r="E63" s="49" t="s">
        <v>133</v>
      </c>
      <c r="F63" s="49" t="s">
        <v>134</v>
      </c>
      <c r="G63" s="48" t="s">
        <v>48</v>
      </c>
      <c r="H63" s="48">
        <v>35</v>
      </c>
      <c r="I63" s="48">
        <v>24</v>
      </c>
      <c r="J63" s="48">
        <v>26</v>
      </c>
      <c r="K63" s="50">
        <v>17346.439999999999</v>
      </c>
      <c r="L63" s="50">
        <v>8422.36</v>
      </c>
      <c r="M63" s="50">
        <v>8924.08</v>
      </c>
      <c r="N63" s="48">
        <v>0</v>
      </c>
      <c r="O63" s="50">
        <v>0</v>
      </c>
      <c r="P63" s="50">
        <v>0</v>
      </c>
      <c r="Q63" s="50">
        <v>0</v>
      </c>
    </row>
    <row r="64" spans="1:17" ht="25.5" x14ac:dyDescent="0.25">
      <c r="A64" s="70">
        <f t="shared" si="5"/>
        <v>26</v>
      </c>
      <c r="B64" s="49" t="s">
        <v>29</v>
      </c>
      <c r="C64" s="48" t="s">
        <v>36</v>
      </c>
      <c r="D64" s="49" t="s">
        <v>37</v>
      </c>
      <c r="E64" s="49" t="s">
        <v>42</v>
      </c>
      <c r="F64" s="49" t="s">
        <v>101</v>
      </c>
      <c r="G64" s="48" t="s">
        <v>48</v>
      </c>
      <c r="H64" s="48">
        <v>75</v>
      </c>
      <c r="I64" s="48">
        <v>41</v>
      </c>
      <c r="J64" s="48">
        <v>57</v>
      </c>
      <c r="K64" s="50">
        <v>25401.53</v>
      </c>
      <c r="L64" s="50">
        <v>25401.53</v>
      </c>
      <c r="M64" s="50">
        <v>0</v>
      </c>
      <c r="N64" s="48">
        <v>50</v>
      </c>
      <c r="O64" s="50">
        <v>62093.21</v>
      </c>
      <c r="P64" s="50">
        <v>62093.21</v>
      </c>
      <c r="Q64" s="50">
        <v>0</v>
      </c>
    </row>
    <row r="65" spans="1:17" ht="25.5" x14ac:dyDescent="0.25">
      <c r="A65" s="70">
        <f t="shared" si="5"/>
        <v>27</v>
      </c>
      <c r="B65" s="49" t="s">
        <v>30</v>
      </c>
      <c r="C65" s="48" t="s">
        <v>36</v>
      </c>
      <c r="D65" s="49" t="s">
        <v>37</v>
      </c>
      <c r="E65" s="49" t="s">
        <v>44</v>
      </c>
      <c r="F65" s="49" t="s">
        <v>60</v>
      </c>
      <c r="G65" s="48" t="s">
        <v>48</v>
      </c>
      <c r="H65" s="48">
        <v>13</v>
      </c>
      <c r="I65" s="48">
        <v>0</v>
      </c>
      <c r="J65" s="48">
        <v>0</v>
      </c>
      <c r="K65" s="50">
        <v>0</v>
      </c>
      <c r="L65" s="50">
        <v>0</v>
      </c>
      <c r="M65" s="50">
        <v>0</v>
      </c>
      <c r="N65" s="48">
        <v>0</v>
      </c>
      <c r="O65" s="50">
        <v>0</v>
      </c>
      <c r="P65" s="50">
        <v>0</v>
      </c>
      <c r="Q65" s="50">
        <v>0</v>
      </c>
    </row>
    <row r="66" spans="1:17" ht="25.5" x14ac:dyDescent="0.25">
      <c r="A66" s="70">
        <f t="shared" si="5"/>
        <v>28</v>
      </c>
      <c r="B66" s="49" t="s">
        <v>31</v>
      </c>
      <c r="C66" s="48" t="s">
        <v>36</v>
      </c>
      <c r="D66" s="49" t="s">
        <v>37</v>
      </c>
      <c r="E66" s="49" t="s">
        <v>46</v>
      </c>
      <c r="F66" s="49" t="s">
        <v>137</v>
      </c>
      <c r="G66" s="48" t="s">
        <v>48</v>
      </c>
      <c r="H66" s="48">
        <v>65</v>
      </c>
      <c r="I66" s="48">
        <v>21</v>
      </c>
      <c r="J66" s="48">
        <v>30</v>
      </c>
      <c r="K66" s="50">
        <v>48876.28</v>
      </c>
      <c r="L66" s="50">
        <v>46751.31</v>
      </c>
      <c r="M66" s="50">
        <v>2124.9699999999998</v>
      </c>
      <c r="N66" s="48">
        <v>49</v>
      </c>
      <c r="O66" s="50">
        <v>90088.53</v>
      </c>
      <c r="P66" s="50">
        <v>71522.13</v>
      </c>
      <c r="Q66" s="50">
        <v>18566.400000000001</v>
      </c>
    </row>
    <row r="67" spans="1:17" ht="25.5" x14ac:dyDescent="0.25">
      <c r="A67" s="70">
        <f t="shared" si="5"/>
        <v>29</v>
      </c>
      <c r="B67" s="49" t="s">
        <v>32</v>
      </c>
      <c r="C67" s="48" t="s">
        <v>36</v>
      </c>
      <c r="D67" s="49"/>
      <c r="E67" s="49" t="s">
        <v>41</v>
      </c>
      <c r="F67" s="49" t="s">
        <v>102</v>
      </c>
      <c r="G67" s="48" t="s">
        <v>48</v>
      </c>
      <c r="H67" s="48">
        <v>52</v>
      </c>
      <c r="I67" s="48">
        <v>39</v>
      </c>
      <c r="J67" s="48">
        <v>52</v>
      </c>
      <c r="K67" s="50">
        <v>26695.22</v>
      </c>
      <c r="L67" s="50">
        <v>26695.22</v>
      </c>
      <c r="M67" s="50">
        <v>0</v>
      </c>
      <c r="N67" s="48">
        <v>40</v>
      </c>
      <c r="O67" s="50">
        <v>85127.24</v>
      </c>
      <c r="P67" s="50">
        <v>85127.24</v>
      </c>
      <c r="Q67" s="50">
        <v>0</v>
      </c>
    </row>
    <row r="68" spans="1:17" ht="25.5" x14ac:dyDescent="0.25">
      <c r="A68" s="70">
        <f t="shared" si="5"/>
        <v>30</v>
      </c>
      <c r="B68" s="49" t="s">
        <v>138</v>
      </c>
      <c r="C68" s="48" t="s">
        <v>61</v>
      </c>
      <c r="D68" s="49" t="s">
        <v>191</v>
      </c>
      <c r="E68" s="49" t="s">
        <v>133</v>
      </c>
      <c r="F68" s="49" t="s">
        <v>139</v>
      </c>
      <c r="G68" s="48" t="s">
        <v>48</v>
      </c>
      <c r="H68" s="48">
        <v>58</v>
      </c>
      <c r="I68" s="48">
        <v>29</v>
      </c>
      <c r="J68" s="48">
        <v>32</v>
      </c>
      <c r="K68" s="50">
        <v>9244.33</v>
      </c>
      <c r="L68" s="50">
        <v>9244.33</v>
      </c>
      <c r="M68" s="50">
        <v>0</v>
      </c>
      <c r="N68" s="48">
        <v>0</v>
      </c>
      <c r="O68" s="50">
        <v>0</v>
      </c>
      <c r="P68" s="50">
        <v>0</v>
      </c>
      <c r="Q68" s="50">
        <v>0</v>
      </c>
    </row>
    <row r="69" spans="1:17" ht="25.5" x14ac:dyDescent="0.25">
      <c r="A69" s="70">
        <f t="shared" si="5"/>
        <v>31</v>
      </c>
      <c r="B69" s="49" t="s">
        <v>188</v>
      </c>
      <c r="C69" s="48" t="s">
        <v>36</v>
      </c>
      <c r="D69" s="49"/>
      <c r="E69" s="49" t="s">
        <v>133</v>
      </c>
      <c r="F69" s="49" t="s">
        <v>189</v>
      </c>
      <c r="G69" s="48" t="s">
        <v>48</v>
      </c>
      <c r="H69" s="48">
        <v>2</v>
      </c>
      <c r="I69" s="48">
        <v>0</v>
      </c>
      <c r="J69" s="48">
        <v>0</v>
      </c>
      <c r="K69" s="50">
        <v>0</v>
      </c>
      <c r="L69" s="50">
        <v>0</v>
      </c>
      <c r="M69" s="50">
        <v>0</v>
      </c>
      <c r="N69" s="48">
        <v>0</v>
      </c>
      <c r="O69" s="50">
        <v>0</v>
      </c>
      <c r="P69" s="50">
        <v>0</v>
      </c>
      <c r="Q69" s="50">
        <v>0</v>
      </c>
    </row>
    <row r="70" spans="1:17" ht="25.5" x14ac:dyDescent="0.25">
      <c r="A70" s="70">
        <f t="shared" si="5"/>
        <v>32</v>
      </c>
      <c r="B70" s="49" t="s">
        <v>140</v>
      </c>
      <c r="C70" s="48" t="s">
        <v>36</v>
      </c>
      <c r="D70" s="49"/>
      <c r="E70" s="49" t="s">
        <v>141</v>
      </c>
      <c r="F70" s="49" t="s">
        <v>142</v>
      </c>
      <c r="G70" s="48" t="s">
        <v>48</v>
      </c>
      <c r="H70" s="48">
        <v>20</v>
      </c>
      <c r="I70" s="48">
        <v>7</v>
      </c>
      <c r="J70" s="48">
        <v>8</v>
      </c>
      <c r="K70" s="50">
        <v>6597.81</v>
      </c>
      <c r="L70" s="50">
        <v>6597.81</v>
      </c>
      <c r="M70" s="50">
        <v>0</v>
      </c>
      <c r="N70" s="48">
        <v>0</v>
      </c>
      <c r="O70" s="50">
        <v>0</v>
      </c>
      <c r="P70" s="50">
        <v>0</v>
      </c>
      <c r="Q70" s="50">
        <v>0</v>
      </c>
    </row>
    <row r="71" spans="1:17" ht="25.5" x14ac:dyDescent="0.25">
      <c r="A71" s="70">
        <f t="shared" si="5"/>
        <v>33</v>
      </c>
      <c r="B71" s="49" t="s">
        <v>33</v>
      </c>
      <c r="C71" s="48" t="s">
        <v>36</v>
      </c>
      <c r="D71" s="49" t="s">
        <v>37</v>
      </c>
      <c r="E71" s="49" t="s">
        <v>47</v>
      </c>
      <c r="F71" s="49" t="s">
        <v>143</v>
      </c>
      <c r="G71" s="48" t="s">
        <v>48</v>
      </c>
      <c r="H71" s="48">
        <v>18</v>
      </c>
      <c r="I71" s="48">
        <v>14</v>
      </c>
      <c r="J71" s="48">
        <v>18</v>
      </c>
      <c r="K71" s="50">
        <v>22217.37</v>
      </c>
      <c r="L71" s="50">
        <v>16567.52</v>
      </c>
      <c r="M71" s="50">
        <v>5649.85</v>
      </c>
      <c r="N71" s="48">
        <v>16</v>
      </c>
      <c r="O71" s="50">
        <v>42900.47</v>
      </c>
      <c r="P71" s="50">
        <v>36624.230000000003</v>
      </c>
      <c r="Q71" s="50">
        <v>6276.24</v>
      </c>
    </row>
    <row r="72" spans="1:17" x14ac:dyDescent="0.25">
      <c r="A72" s="70">
        <f t="shared" si="5"/>
        <v>34</v>
      </c>
      <c r="B72" s="49" t="s">
        <v>81</v>
      </c>
      <c r="C72" s="48" t="s">
        <v>36</v>
      </c>
      <c r="D72" s="49" t="s">
        <v>37</v>
      </c>
      <c r="E72" s="49" t="s">
        <v>37</v>
      </c>
      <c r="F72" s="49" t="s">
        <v>103</v>
      </c>
      <c r="G72" s="48" t="s">
        <v>48</v>
      </c>
      <c r="H72" s="48">
        <v>33</v>
      </c>
      <c r="I72" s="48">
        <v>22</v>
      </c>
      <c r="J72" s="48">
        <v>29</v>
      </c>
      <c r="K72" s="50">
        <v>18440.21</v>
      </c>
      <c r="L72" s="50">
        <v>15960.19</v>
      </c>
      <c r="M72" s="50">
        <v>2480.02</v>
      </c>
      <c r="N72" s="48">
        <v>5</v>
      </c>
      <c r="O72" s="50">
        <v>4075.07</v>
      </c>
      <c r="P72" s="50">
        <v>4075.07</v>
      </c>
      <c r="Q72" s="50">
        <v>0</v>
      </c>
    </row>
    <row r="73" spans="1:17" ht="25.5" x14ac:dyDescent="0.25">
      <c r="A73" s="70">
        <f t="shared" si="5"/>
        <v>35</v>
      </c>
      <c r="B73" s="49" t="s">
        <v>34</v>
      </c>
      <c r="C73" s="48" t="s">
        <v>61</v>
      </c>
      <c r="D73" s="49" t="s">
        <v>158</v>
      </c>
      <c r="E73" s="49" t="s">
        <v>85</v>
      </c>
      <c r="F73" s="49" t="s">
        <v>144</v>
      </c>
      <c r="G73" s="48" t="s">
        <v>48</v>
      </c>
      <c r="H73" s="48">
        <v>201</v>
      </c>
      <c r="I73" s="48">
        <v>138</v>
      </c>
      <c r="J73" s="48">
        <v>168</v>
      </c>
      <c r="K73" s="50">
        <v>171740.06</v>
      </c>
      <c r="L73" s="50">
        <v>102364.54</v>
      </c>
      <c r="M73" s="50">
        <v>69375.520000000004</v>
      </c>
      <c r="N73" s="48">
        <v>0</v>
      </c>
      <c r="O73" s="50">
        <v>0</v>
      </c>
      <c r="P73" s="50">
        <v>0</v>
      </c>
      <c r="Q73" s="50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opLeftCell="C1" workbookViewId="0">
      <selection activeCell="C1" sqref="C1"/>
    </sheetView>
  </sheetViews>
  <sheetFormatPr defaultRowHeight="15" customHeight="1" x14ac:dyDescent="0.25"/>
  <cols>
    <col min="1" max="1" width="4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18" width="9.140625" customWidth="1"/>
  </cols>
  <sheetData>
    <row r="1" spans="1:17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21" t="s">
        <v>15</v>
      </c>
      <c r="P1" s="321"/>
      <c r="Q1" s="321"/>
    </row>
    <row r="2" spans="1:17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2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ht="26.25" x14ac:dyDescent="0.25">
      <c r="A10" s="45">
        <v>1</v>
      </c>
      <c r="B10" s="46" t="s">
        <v>58</v>
      </c>
      <c r="C10" s="45" t="s">
        <v>36</v>
      </c>
      <c r="D10" s="47"/>
      <c r="E10" s="47" t="s">
        <v>67</v>
      </c>
      <c r="F10" s="46" t="s">
        <v>107</v>
      </c>
      <c r="G10" s="46" t="s">
        <v>80</v>
      </c>
      <c r="H10" s="47">
        <v>48</v>
      </c>
      <c r="I10" s="47">
        <v>14</v>
      </c>
      <c r="J10" s="47">
        <v>14</v>
      </c>
      <c r="K10" s="47">
        <v>2819.2</v>
      </c>
      <c r="L10" s="47">
        <v>2819.2</v>
      </c>
      <c r="M10" s="47">
        <v>0</v>
      </c>
      <c r="N10" s="47">
        <v>30</v>
      </c>
      <c r="O10" s="47">
        <v>35592.400000000001</v>
      </c>
      <c r="P10" s="47">
        <v>35592.400000000001</v>
      </c>
      <c r="Q10" s="47">
        <v>0</v>
      </c>
    </row>
    <row r="11" spans="1:17" ht="26.25" x14ac:dyDescent="0.25">
      <c r="A11" s="45">
        <v>2</v>
      </c>
      <c r="B11" s="47" t="s">
        <v>28</v>
      </c>
      <c r="C11" s="45" t="s">
        <v>36</v>
      </c>
      <c r="D11" s="47"/>
      <c r="E11" s="47" t="s">
        <v>69</v>
      </c>
      <c r="F11" s="46" t="s">
        <v>108</v>
      </c>
      <c r="G11" s="46" t="s">
        <v>80</v>
      </c>
      <c r="H11" s="47">
        <v>18</v>
      </c>
      <c r="I11" s="47">
        <v>2</v>
      </c>
      <c r="J11" s="47">
        <v>2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</row>
    <row r="12" spans="1:17" ht="26.25" x14ac:dyDescent="0.25">
      <c r="A12" s="45">
        <v>3</v>
      </c>
      <c r="B12" s="46" t="s">
        <v>18</v>
      </c>
      <c r="C12" s="45" t="s">
        <v>36</v>
      </c>
      <c r="D12" s="47"/>
      <c r="E12" s="47" t="s">
        <v>69</v>
      </c>
      <c r="F12" s="46" t="s">
        <v>109</v>
      </c>
      <c r="G12" s="46" t="s">
        <v>80</v>
      </c>
      <c r="H12" s="47">
        <v>85</v>
      </c>
      <c r="I12" s="47">
        <v>37</v>
      </c>
      <c r="J12" s="47">
        <v>37</v>
      </c>
      <c r="K12" s="47">
        <v>20439.2</v>
      </c>
      <c r="L12" s="47">
        <v>20439.2</v>
      </c>
      <c r="M12" s="47">
        <v>0</v>
      </c>
      <c r="N12" s="47">
        <v>20</v>
      </c>
      <c r="O12" s="47">
        <v>17575.95</v>
      </c>
      <c r="P12" s="47">
        <v>17575.95</v>
      </c>
      <c r="Q12" s="47">
        <v>0</v>
      </c>
    </row>
    <row r="13" spans="1:17" ht="26.25" x14ac:dyDescent="0.25">
      <c r="A13" s="45">
        <v>4</v>
      </c>
      <c r="B13" s="47" t="s">
        <v>25</v>
      </c>
      <c r="C13" s="45" t="s">
        <v>36</v>
      </c>
      <c r="D13" s="47"/>
      <c r="E13" s="47" t="s">
        <v>70</v>
      </c>
      <c r="F13" s="46" t="s">
        <v>110</v>
      </c>
      <c r="G13" s="46" t="s">
        <v>80</v>
      </c>
      <c r="H13" s="47">
        <v>30</v>
      </c>
      <c r="I13" s="47">
        <v>9</v>
      </c>
      <c r="J13" s="47">
        <v>9</v>
      </c>
      <c r="K13" s="47">
        <v>4041.24</v>
      </c>
      <c r="L13" s="47">
        <v>4041.24</v>
      </c>
      <c r="M13" s="47">
        <v>0</v>
      </c>
      <c r="N13" s="47">
        <v>6</v>
      </c>
      <c r="O13" s="47">
        <v>3700.2</v>
      </c>
      <c r="P13" s="47">
        <v>3700.2</v>
      </c>
      <c r="Q13" s="47">
        <v>0</v>
      </c>
    </row>
    <row r="14" spans="1:17" ht="51.75" x14ac:dyDescent="0.25">
      <c r="A14" s="45">
        <v>5</v>
      </c>
      <c r="B14" s="47" t="s">
        <v>71</v>
      </c>
      <c r="C14" s="45" t="s">
        <v>36</v>
      </c>
      <c r="D14" s="47"/>
      <c r="E14" s="46" t="s">
        <v>111</v>
      </c>
      <c r="F14" s="46" t="s">
        <v>112</v>
      </c>
      <c r="G14" s="46" t="s">
        <v>80</v>
      </c>
      <c r="H14" s="47">
        <v>62</v>
      </c>
      <c r="I14" s="47">
        <v>41</v>
      </c>
      <c r="J14" s="47">
        <v>41</v>
      </c>
      <c r="K14" s="47">
        <v>24327.14</v>
      </c>
      <c r="L14" s="47">
        <v>24327.14</v>
      </c>
      <c r="M14" s="47">
        <v>0</v>
      </c>
      <c r="N14" s="47">
        <v>26</v>
      </c>
      <c r="O14" s="47">
        <v>19037.5</v>
      </c>
      <c r="P14" s="47">
        <v>19037.5</v>
      </c>
      <c r="Q14" s="47">
        <v>0</v>
      </c>
    </row>
    <row r="15" spans="1:17" ht="26.25" x14ac:dyDescent="0.25">
      <c r="A15" s="45">
        <v>6</v>
      </c>
      <c r="B15" s="47" t="s">
        <v>30</v>
      </c>
      <c r="C15" s="45" t="s">
        <v>36</v>
      </c>
      <c r="D15" s="47"/>
      <c r="E15" s="47" t="s">
        <v>68</v>
      </c>
      <c r="F15" s="46" t="s">
        <v>113</v>
      </c>
      <c r="G15" s="46" t="s">
        <v>80</v>
      </c>
      <c r="H15" s="47">
        <v>35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</row>
    <row r="16" spans="1:17" ht="26.25" x14ac:dyDescent="0.25">
      <c r="A16" s="45">
        <v>7</v>
      </c>
      <c r="B16" s="47" t="s">
        <v>26</v>
      </c>
      <c r="C16" s="45" t="s">
        <v>36</v>
      </c>
      <c r="D16" s="47"/>
      <c r="E16" s="47" t="s">
        <v>68</v>
      </c>
      <c r="F16" s="46" t="s">
        <v>114</v>
      </c>
      <c r="G16" s="46" t="s">
        <v>80</v>
      </c>
      <c r="H16" s="47">
        <v>52</v>
      </c>
      <c r="I16" s="47">
        <v>21</v>
      </c>
      <c r="J16" s="47">
        <v>21</v>
      </c>
      <c r="K16" s="47">
        <v>8351.8799999999992</v>
      </c>
      <c r="L16" s="47">
        <v>8351.8799999999992</v>
      </c>
      <c r="M16" s="47">
        <v>0</v>
      </c>
      <c r="N16" s="47">
        <v>10</v>
      </c>
      <c r="O16" s="47">
        <v>14011.6</v>
      </c>
      <c r="P16" s="47">
        <v>14011.6</v>
      </c>
      <c r="Q16" s="47">
        <v>0</v>
      </c>
    </row>
    <row r="17" spans="1:17" ht="26.25" x14ac:dyDescent="0.25">
      <c r="A17" s="45">
        <v>8</v>
      </c>
      <c r="B17" s="46" t="s">
        <v>145</v>
      </c>
      <c r="C17" s="47" t="s">
        <v>147</v>
      </c>
      <c r="D17" s="47"/>
      <c r="E17" s="47" t="s">
        <v>62</v>
      </c>
      <c r="F17" s="46" t="s">
        <v>146</v>
      </c>
      <c r="G17" s="46" t="s">
        <v>80</v>
      </c>
      <c r="H17" s="47">
        <v>3</v>
      </c>
      <c r="I17" s="47">
        <v>3</v>
      </c>
      <c r="J17" s="47">
        <v>3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</row>
    <row r="18" spans="1:17" x14ac:dyDescent="0.25">
      <c r="A18" s="33">
        <v>1</v>
      </c>
      <c r="B18" s="34" t="s">
        <v>160</v>
      </c>
      <c r="C18" s="34" t="s">
        <v>36</v>
      </c>
      <c r="D18" s="34"/>
      <c r="E18" s="34" t="s">
        <v>115</v>
      </c>
      <c r="F18" s="35" t="s">
        <v>116</v>
      </c>
      <c r="G18" s="35" t="s">
        <v>117</v>
      </c>
      <c r="H18" s="36">
        <v>4</v>
      </c>
      <c r="I18" s="36">
        <v>2</v>
      </c>
      <c r="J18" s="36">
        <v>2</v>
      </c>
      <c r="K18" s="36">
        <v>0</v>
      </c>
      <c r="L18" s="36">
        <v>87.7</v>
      </c>
      <c r="M18" s="36">
        <v>87.7</v>
      </c>
      <c r="N18" s="36">
        <v>502</v>
      </c>
      <c r="O18" s="36">
        <v>0</v>
      </c>
      <c r="P18" s="36">
        <v>0</v>
      </c>
      <c r="Q18" s="36">
        <v>0</v>
      </c>
    </row>
    <row r="19" spans="1:17" x14ac:dyDescent="0.25">
      <c r="A19" s="33">
        <f>A18+1</f>
        <v>2</v>
      </c>
      <c r="B19" s="34" t="s">
        <v>161</v>
      </c>
      <c r="C19" s="34" t="s">
        <v>36</v>
      </c>
      <c r="D19" s="34"/>
      <c r="E19" s="34" t="s">
        <v>78</v>
      </c>
      <c r="F19" s="35" t="s">
        <v>118</v>
      </c>
      <c r="G19" s="35" t="s">
        <v>117</v>
      </c>
      <c r="H19" s="36">
        <v>17</v>
      </c>
      <c r="I19" s="36">
        <v>5</v>
      </c>
      <c r="J19" s="36">
        <v>5</v>
      </c>
      <c r="K19" s="36">
        <v>0</v>
      </c>
      <c r="L19" s="36">
        <v>7312.3</v>
      </c>
      <c r="M19" s="36">
        <v>7312.3</v>
      </c>
      <c r="N19" s="36">
        <v>0</v>
      </c>
      <c r="O19" s="36">
        <v>0</v>
      </c>
      <c r="P19" s="36">
        <v>0</v>
      </c>
      <c r="Q19" s="36">
        <v>0</v>
      </c>
    </row>
    <row r="20" spans="1:17" x14ac:dyDescent="0.25">
      <c r="A20" s="33">
        <f t="shared" ref="A20:A21" si="1">A19+1</f>
        <v>3</v>
      </c>
      <c r="B20" s="34" t="s">
        <v>119</v>
      </c>
      <c r="C20" s="34" t="s">
        <v>36</v>
      </c>
      <c r="D20" s="34"/>
      <c r="E20" s="34" t="s">
        <v>120</v>
      </c>
      <c r="F20" s="35" t="s">
        <v>121</v>
      </c>
      <c r="G20" s="35" t="s">
        <v>117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</row>
    <row r="21" spans="1:17" ht="25.5" x14ac:dyDescent="0.25">
      <c r="A21" s="33">
        <f t="shared" si="1"/>
        <v>4</v>
      </c>
      <c r="B21" s="34" t="s">
        <v>162</v>
      </c>
      <c r="C21" s="34" t="s">
        <v>36</v>
      </c>
      <c r="D21" s="34"/>
      <c r="E21" s="34" t="s">
        <v>122</v>
      </c>
      <c r="F21" s="35" t="s">
        <v>123</v>
      </c>
      <c r="G21" s="35" t="s">
        <v>117</v>
      </c>
      <c r="H21" s="36">
        <v>2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</row>
    <row r="22" spans="1:17" x14ac:dyDescent="0.25">
      <c r="A22" s="17">
        <v>1</v>
      </c>
      <c r="B22" s="15" t="s">
        <v>163</v>
      </c>
      <c r="C22" s="15" t="s">
        <v>61</v>
      </c>
      <c r="D22" s="15" t="s">
        <v>79</v>
      </c>
      <c r="E22" s="15" t="s">
        <v>62</v>
      </c>
      <c r="F22" s="15"/>
      <c r="G22" s="15" t="s">
        <v>63</v>
      </c>
      <c r="H22" s="16">
        <v>60</v>
      </c>
      <c r="I22" s="16">
        <v>16</v>
      </c>
      <c r="J22" s="16">
        <v>16</v>
      </c>
      <c r="K22" s="16">
        <v>19205.89</v>
      </c>
      <c r="L22" s="16">
        <v>7224.2</v>
      </c>
      <c r="M22" s="16">
        <v>11981.6</v>
      </c>
      <c r="N22" s="16">
        <v>34</v>
      </c>
      <c r="O22" s="38">
        <v>33742.300000000003</v>
      </c>
      <c r="P22" s="17">
        <v>31980.3</v>
      </c>
      <c r="Q22" s="17">
        <v>1762</v>
      </c>
    </row>
    <row r="23" spans="1:17" x14ac:dyDescent="0.25">
      <c r="A23" s="17">
        <f t="shared" ref="A23:A30" si="2">A22+1</f>
        <v>2</v>
      </c>
      <c r="B23" s="15" t="s">
        <v>164</v>
      </c>
      <c r="C23" s="34" t="s">
        <v>36</v>
      </c>
      <c r="D23" s="15"/>
      <c r="E23" s="15" t="s">
        <v>62</v>
      </c>
      <c r="F23" s="15"/>
      <c r="G23" s="15" t="s">
        <v>63</v>
      </c>
      <c r="H23" s="16">
        <v>57</v>
      </c>
      <c r="I23" s="16">
        <v>11</v>
      </c>
      <c r="J23" s="16">
        <v>11</v>
      </c>
      <c r="K23" s="16">
        <v>18324.8</v>
      </c>
      <c r="L23" s="16">
        <v>1233.4000000000001</v>
      </c>
      <c r="M23" s="16">
        <v>17091.400000000001</v>
      </c>
      <c r="N23" s="16">
        <v>34</v>
      </c>
      <c r="O23" s="38">
        <v>39723.42</v>
      </c>
      <c r="P23" s="17">
        <v>25874.1</v>
      </c>
      <c r="Q23" s="17">
        <v>13849.32</v>
      </c>
    </row>
    <row r="24" spans="1:17" x14ac:dyDescent="0.25">
      <c r="A24" s="17">
        <v>3</v>
      </c>
      <c r="B24" s="15" t="s">
        <v>165</v>
      </c>
      <c r="C24" s="34" t="s">
        <v>36</v>
      </c>
      <c r="D24" s="15"/>
      <c r="E24" s="15" t="s">
        <v>62</v>
      </c>
      <c r="F24" s="15"/>
      <c r="G24" s="15" t="s">
        <v>63</v>
      </c>
      <c r="H24" s="16"/>
      <c r="I24" s="16"/>
      <c r="J24" s="16"/>
      <c r="K24" s="16"/>
      <c r="L24" s="16"/>
      <c r="M24" s="16"/>
      <c r="N24" s="16"/>
      <c r="O24" s="38"/>
      <c r="P24" s="17"/>
      <c r="Q24" s="17"/>
    </row>
    <row r="25" spans="1:17" x14ac:dyDescent="0.25">
      <c r="A25" s="17">
        <v>4</v>
      </c>
      <c r="B25" s="15" t="s">
        <v>166</v>
      </c>
      <c r="C25" s="34" t="s">
        <v>36</v>
      </c>
      <c r="D25" s="15"/>
      <c r="E25" s="15" t="s">
        <v>64</v>
      </c>
      <c r="F25" s="40"/>
      <c r="G25" s="15" t="s">
        <v>63</v>
      </c>
      <c r="H25" s="16">
        <v>17</v>
      </c>
      <c r="I25" s="16"/>
      <c r="J25" s="16"/>
      <c r="K25" s="16"/>
      <c r="L25" s="16"/>
      <c r="M25" s="16"/>
      <c r="N25" s="16">
        <v>7</v>
      </c>
      <c r="O25" s="38">
        <v>10395.799999999999</v>
      </c>
      <c r="P25" s="17">
        <v>0</v>
      </c>
      <c r="Q25" s="17">
        <v>10395.799999999999</v>
      </c>
    </row>
    <row r="26" spans="1:17" x14ac:dyDescent="0.25">
      <c r="A26" s="17">
        <f t="shared" si="2"/>
        <v>5</v>
      </c>
      <c r="B26" s="15" t="s">
        <v>167</v>
      </c>
      <c r="C26" s="34" t="s">
        <v>36</v>
      </c>
      <c r="D26" s="15"/>
      <c r="E26" s="15" t="s">
        <v>66</v>
      </c>
      <c r="F26" s="15"/>
      <c r="G26" s="15" t="s">
        <v>63</v>
      </c>
      <c r="H26" s="16"/>
      <c r="I26" s="16"/>
      <c r="J26" s="16"/>
      <c r="K26" s="16"/>
      <c r="L26" s="16"/>
      <c r="M26" s="16"/>
      <c r="N26" s="16"/>
      <c r="O26" s="38"/>
      <c r="P26" s="17"/>
      <c r="Q26" s="17"/>
    </row>
    <row r="27" spans="1:17" x14ac:dyDescent="0.25">
      <c r="A27" s="17">
        <f t="shared" si="2"/>
        <v>6</v>
      </c>
      <c r="B27" s="15" t="s">
        <v>65</v>
      </c>
      <c r="C27" s="34" t="s">
        <v>36</v>
      </c>
      <c r="D27" s="15"/>
      <c r="E27" s="15" t="s">
        <v>66</v>
      </c>
      <c r="F27" s="15"/>
      <c r="G27" s="15" t="s">
        <v>63</v>
      </c>
      <c r="H27" s="16">
        <v>9</v>
      </c>
      <c r="I27" s="16"/>
      <c r="J27" s="16"/>
      <c r="K27" s="16"/>
      <c r="L27" s="16"/>
      <c r="M27" s="16"/>
      <c r="N27" s="16">
        <v>4</v>
      </c>
      <c r="O27" s="38">
        <v>3700.2</v>
      </c>
      <c r="P27" s="17">
        <v>0</v>
      </c>
      <c r="Q27" s="17">
        <v>3700.2</v>
      </c>
    </row>
    <row r="28" spans="1:17" x14ac:dyDescent="0.25">
      <c r="A28" s="17">
        <f t="shared" si="2"/>
        <v>7</v>
      </c>
      <c r="B28" s="15" t="s">
        <v>124</v>
      </c>
      <c r="C28" s="34" t="s">
        <v>36</v>
      </c>
      <c r="D28" s="15"/>
      <c r="E28" s="15" t="s">
        <v>125</v>
      </c>
      <c r="F28" s="15"/>
      <c r="G28" s="15" t="s">
        <v>63</v>
      </c>
      <c r="H28" s="16">
        <v>2</v>
      </c>
      <c r="I28" s="16"/>
      <c r="J28" s="16"/>
      <c r="K28" s="16"/>
      <c r="L28" s="16"/>
      <c r="M28" s="16"/>
      <c r="N28" s="16"/>
      <c r="O28" s="38"/>
      <c r="P28" s="17"/>
      <c r="Q28" s="17"/>
    </row>
    <row r="29" spans="1:17" x14ac:dyDescent="0.25">
      <c r="A29" s="17">
        <f t="shared" si="2"/>
        <v>8</v>
      </c>
      <c r="B29" s="15" t="s">
        <v>168</v>
      </c>
      <c r="C29" s="34" t="s">
        <v>36</v>
      </c>
      <c r="D29" s="15"/>
      <c r="E29" s="15" t="s">
        <v>82</v>
      </c>
      <c r="F29" s="15"/>
      <c r="G29" s="15" t="s">
        <v>63</v>
      </c>
      <c r="H29" s="16">
        <v>31</v>
      </c>
      <c r="I29" s="16">
        <v>5</v>
      </c>
      <c r="J29" s="16">
        <v>5</v>
      </c>
      <c r="K29" s="16">
        <v>4757.3999999999996</v>
      </c>
      <c r="L29" s="16">
        <v>0</v>
      </c>
      <c r="M29" s="16">
        <v>4757.3999999999996</v>
      </c>
      <c r="N29" s="16">
        <v>15</v>
      </c>
      <c r="O29" s="38">
        <v>15681.8</v>
      </c>
      <c r="P29" s="17">
        <v>0</v>
      </c>
      <c r="Q29" s="17">
        <v>15681.8</v>
      </c>
    </row>
    <row r="30" spans="1:17" x14ac:dyDescent="0.25">
      <c r="A30" s="17">
        <f t="shared" si="2"/>
        <v>9</v>
      </c>
      <c r="B30" s="15" t="s">
        <v>169</v>
      </c>
      <c r="C30" s="34" t="s">
        <v>36</v>
      </c>
      <c r="D30" s="15"/>
      <c r="E30" s="15" t="s">
        <v>83</v>
      </c>
      <c r="F30" s="15"/>
      <c r="G30" s="15" t="s">
        <v>63</v>
      </c>
      <c r="H30" s="16">
        <v>22</v>
      </c>
      <c r="I30" s="16">
        <v>4</v>
      </c>
      <c r="J30" s="16">
        <v>4</v>
      </c>
      <c r="K30" s="16">
        <v>5462.2</v>
      </c>
      <c r="L30" s="16">
        <v>2995.4</v>
      </c>
      <c r="M30" s="16">
        <v>2466.8000000000002</v>
      </c>
      <c r="N30" s="16">
        <v>18</v>
      </c>
      <c r="O30" s="38">
        <v>14630.66</v>
      </c>
      <c r="P30" s="17">
        <v>13397.26</v>
      </c>
      <c r="Q30" s="17">
        <v>1233.4000000000001</v>
      </c>
    </row>
    <row r="31" spans="1:17" ht="25.5" x14ac:dyDescent="0.25">
      <c r="A31" s="17">
        <v>10</v>
      </c>
      <c r="B31" s="15" t="s">
        <v>126</v>
      </c>
      <c r="C31" s="15" t="s">
        <v>61</v>
      </c>
      <c r="D31" s="15" t="s">
        <v>127</v>
      </c>
      <c r="E31" s="15" t="s">
        <v>82</v>
      </c>
      <c r="F31" s="15"/>
      <c r="G31" s="15" t="s">
        <v>63</v>
      </c>
      <c r="H31" s="16">
        <v>32</v>
      </c>
      <c r="I31" s="16">
        <v>1</v>
      </c>
      <c r="J31" s="16">
        <v>1</v>
      </c>
      <c r="K31" s="16">
        <v>528.6</v>
      </c>
      <c r="L31" s="16">
        <v>528.6</v>
      </c>
      <c r="M31" s="16">
        <v>0</v>
      </c>
      <c r="N31" s="16"/>
      <c r="O31" s="38"/>
      <c r="P31" s="17"/>
      <c r="Q31" s="17"/>
    </row>
    <row r="32" spans="1:17" x14ac:dyDescent="0.25">
      <c r="A32" s="17">
        <v>11</v>
      </c>
      <c r="B32" s="15" t="s">
        <v>170</v>
      </c>
      <c r="C32" s="15" t="s">
        <v>61</v>
      </c>
      <c r="D32" s="15" t="s">
        <v>128</v>
      </c>
      <c r="E32" s="15" t="s">
        <v>62</v>
      </c>
      <c r="F32" s="15"/>
      <c r="G32" s="15" t="s">
        <v>63</v>
      </c>
      <c r="H32" s="16">
        <v>61</v>
      </c>
      <c r="I32" s="16">
        <v>11</v>
      </c>
      <c r="J32" s="16">
        <v>11</v>
      </c>
      <c r="K32" s="16">
        <v>15153.2</v>
      </c>
      <c r="L32" s="16">
        <v>8933.6</v>
      </c>
      <c r="M32" s="16">
        <v>6219.6</v>
      </c>
      <c r="N32" s="16"/>
      <c r="O32" s="38"/>
      <c r="P32" s="17"/>
      <c r="Q32" s="17"/>
    </row>
    <row r="33" spans="1:17" x14ac:dyDescent="0.25">
      <c r="A33" s="17">
        <v>12</v>
      </c>
      <c r="B33" s="15" t="s">
        <v>171</v>
      </c>
      <c r="C33" s="34" t="s">
        <v>36</v>
      </c>
      <c r="D33" s="15"/>
      <c r="E33" s="15" t="s">
        <v>62</v>
      </c>
      <c r="F33" s="15"/>
      <c r="G33" s="15" t="s">
        <v>63</v>
      </c>
      <c r="H33" s="16">
        <v>34</v>
      </c>
      <c r="I33" s="16">
        <v>9</v>
      </c>
      <c r="J33" s="16">
        <v>9</v>
      </c>
      <c r="K33" s="16">
        <v>7576.6</v>
      </c>
      <c r="L33" s="16">
        <v>2833.14</v>
      </c>
      <c r="M33" s="16">
        <v>4743.46</v>
      </c>
      <c r="N33" s="16"/>
      <c r="O33" s="38"/>
      <c r="P33" s="17"/>
      <c r="Q33" s="17"/>
    </row>
    <row r="34" spans="1:17" x14ac:dyDescent="0.25">
      <c r="A34" s="17">
        <v>13</v>
      </c>
      <c r="B34" s="15" t="s">
        <v>172</v>
      </c>
      <c r="C34" s="34" t="s">
        <v>36</v>
      </c>
      <c r="D34" s="15"/>
      <c r="E34" s="15" t="s">
        <v>62</v>
      </c>
      <c r="F34" s="15"/>
      <c r="G34" s="15" t="s">
        <v>63</v>
      </c>
      <c r="H34" s="16">
        <v>15</v>
      </c>
      <c r="I34" s="16"/>
      <c r="J34" s="16"/>
      <c r="K34" s="16"/>
      <c r="L34" s="16"/>
      <c r="M34" s="16"/>
      <c r="N34" s="16"/>
      <c r="O34" s="38"/>
      <c r="P34" s="17"/>
      <c r="Q34" s="17"/>
    </row>
    <row r="35" spans="1:17" x14ac:dyDescent="0.25">
      <c r="A35" s="17">
        <v>14</v>
      </c>
      <c r="B35" s="15" t="s">
        <v>173</v>
      </c>
      <c r="C35" s="34" t="s">
        <v>36</v>
      </c>
      <c r="D35" s="15"/>
      <c r="E35" s="15" t="s">
        <v>83</v>
      </c>
      <c r="F35" s="15"/>
      <c r="G35" s="15" t="s">
        <v>63</v>
      </c>
      <c r="H35" s="16">
        <v>1</v>
      </c>
      <c r="I35" s="16"/>
      <c r="J35" s="16"/>
      <c r="K35" s="16"/>
      <c r="L35" s="16"/>
      <c r="M35" s="16"/>
      <c r="N35" s="16"/>
      <c r="O35" s="38"/>
      <c r="P35" s="17"/>
      <c r="Q35" s="17"/>
    </row>
    <row r="36" spans="1:17" x14ac:dyDescent="0.25">
      <c r="A36" s="17">
        <v>15</v>
      </c>
      <c r="B36" s="15" t="s">
        <v>148</v>
      </c>
      <c r="C36" s="15" t="s">
        <v>35</v>
      </c>
      <c r="D36" s="15" t="s">
        <v>149</v>
      </c>
      <c r="E36" s="15" t="s">
        <v>150</v>
      </c>
      <c r="F36" s="15"/>
      <c r="G36" s="15" t="s">
        <v>63</v>
      </c>
      <c r="H36" s="16">
        <v>1</v>
      </c>
      <c r="I36" s="16"/>
      <c r="J36" s="16"/>
      <c r="K36" s="16"/>
      <c r="L36" s="16"/>
      <c r="M36" s="16"/>
      <c r="N36" s="16"/>
      <c r="O36" s="38"/>
      <c r="P36" s="17"/>
      <c r="Q36" s="17"/>
    </row>
    <row r="37" spans="1:17" x14ac:dyDescent="0.25">
      <c r="A37" s="17">
        <v>16</v>
      </c>
      <c r="B37" s="15" t="s">
        <v>159</v>
      </c>
      <c r="C37" s="34" t="s">
        <v>36</v>
      </c>
      <c r="D37" s="15"/>
      <c r="E37" s="15" t="s">
        <v>62</v>
      </c>
      <c r="F37" s="15"/>
      <c r="G37" s="15" t="s">
        <v>63</v>
      </c>
      <c r="H37" s="16">
        <v>4</v>
      </c>
      <c r="I37" s="16"/>
      <c r="J37" s="16"/>
      <c r="K37" s="16"/>
      <c r="L37" s="16"/>
      <c r="M37" s="16"/>
      <c r="N37" s="16"/>
      <c r="O37" s="38"/>
      <c r="P37" s="17"/>
      <c r="Q37" s="17"/>
    </row>
    <row r="38" spans="1:17" x14ac:dyDescent="0.25">
      <c r="A38" s="17">
        <v>17</v>
      </c>
      <c r="B38" s="15" t="s">
        <v>174</v>
      </c>
      <c r="C38" s="34" t="s">
        <v>36</v>
      </c>
      <c r="D38" s="15"/>
      <c r="E38" s="15" t="s">
        <v>62</v>
      </c>
      <c r="F38" s="15"/>
      <c r="G38" s="15" t="s">
        <v>63</v>
      </c>
      <c r="H38" s="16">
        <v>7</v>
      </c>
      <c r="I38" s="16"/>
      <c r="J38" s="16"/>
      <c r="K38" s="16"/>
      <c r="L38" s="16"/>
      <c r="M38" s="16"/>
      <c r="N38" s="16"/>
      <c r="O38" s="38"/>
      <c r="P38" s="17"/>
      <c r="Q38" s="17"/>
    </row>
    <row r="39" spans="1:17" ht="25.5" x14ac:dyDescent="0.25">
      <c r="A39" s="23">
        <v>1</v>
      </c>
      <c r="B39" s="51" t="s">
        <v>175</v>
      </c>
      <c r="C39" s="48" t="s">
        <v>35</v>
      </c>
      <c r="D39" s="49" t="s">
        <v>176</v>
      </c>
      <c r="E39" s="49" t="s">
        <v>88</v>
      </c>
      <c r="F39" s="49" t="s">
        <v>177</v>
      </c>
      <c r="G39" s="48" t="s">
        <v>48</v>
      </c>
      <c r="H39" s="48">
        <v>0</v>
      </c>
      <c r="I39" s="48">
        <v>0</v>
      </c>
      <c r="J39" s="48">
        <v>0</v>
      </c>
      <c r="K39" s="50">
        <v>0</v>
      </c>
      <c r="L39" s="50">
        <v>0</v>
      </c>
      <c r="M39" s="50">
        <v>0</v>
      </c>
      <c r="N39" s="48">
        <v>8</v>
      </c>
      <c r="O39" s="50">
        <v>11624.33</v>
      </c>
      <c r="P39" s="50">
        <v>11624.33</v>
      </c>
      <c r="Q39" s="50">
        <v>0</v>
      </c>
    </row>
    <row r="40" spans="1:17" ht="25.5" x14ac:dyDescent="0.25">
      <c r="A40" s="23">
        <f>A39+1</f>
        <v>2</v>
      </c>
      <c r="B40" s="51" t="s">
        <v>84</v>
      </c>
      <c r="C40" s="48" t="s">
        <v>35</v>
      </c>
      <c r="D40" s="49" t="s">
        <v>39</v>
      </c>
      <c r="E40" s="49" t="s">
        <v>85</v>
      </c>
      <c r="F40" s="49" t="s">
        <v>86</v>
      </c>
      <c r="G40" s="48" t="s">
        <v>48</v>
      </c>
      <c r="H40" s="48">
        <v>0</v>
      </c>
      <c r="I40" s="48">
        <v>0</v>
      </c>
      <c r="J40" s="48">
        <v>0</v>
      </c>
      <c r="K40" s="50">
        <v>0</v>
      </c>
      <c r="L40" s="50">
        <v>0</v>
      </c>
      <c r="M40" s="50">
        <v>0</v>
      </c>
      <c r="N40" s="48">
        <v>99</v>
      </c>
      <c r="O40" s="50">
        <v>130549.05</v>
      </c>
      <c r="P40" s="50">
        <v>130549.05</v>
      </c>
      <c r="Q40" s="50">
        <v>0</v>
      </c>
    </row>
    <row r="41" spans="1:17" ht="25.5" x14ac:dyDescent="0.25">
      <c r="A41" s="23">
        <f t="shared" ref="A41:A73" si="3">A40+1</f>
        <v>3</v>
      </c>
      <c r="B41" s="51" t="s">
        <v>51</v>
      </c>
      <c r="C41" s="48" t="s">
        <v>36</v>
      </c>
      <c r="D41" s="49" t="s">
        <v>37</v>
      </c>
      <c r="E41" s="49" t="s">
        <v>52</v>
      </c>
      <c r="F41" s="49" t="s">
        <v>87</v>
      </c>
      <c r="G41" s="48" t="s">
        <v>48</v>
      </c>
      <c r="H41" s="48">
        <v>36</v>
      </c>
      <c r="I41" s="48">
        <v>31</v>
      </c>
      <c r="J41" s="48">
        <v>41</v>
      </c>
      <c r="K41" s="50">
        <v>39750.44</v>
      </c>
      <c r="L41" s="50">
        <v>25660.16</v>
      </c>
      <c r="M41" s="50">
        <v>14090.28</v>
      </c>
      <c r="N41" s="48">
        <v>23</v>
      </c>
      <c r="O41" s="50">
        <v>45250.18</v>
      </c>
      <c r="P41" s="50">
        <v>43671.05</v>
      </c>
      <c r="Q41" s="50">
        <v>1579.13</v>
      </c>
    </row>
    <row r="42" spans="1:17" ht="25.5" x14ac:dyDescent="0.25">
      <c r="A42" s="23">
        <f t="shared" si="3"/>
        <v>4</v>
      </c>
      <c r="B42" s="51" t="s">
        <v>18</v>
      </c>
      <c r="C42" s="48" t="s">
        <v>61</v>
      </c>
      <c r="D42" s="49" t="s">
        <v>151</v>
      </c>
      <c r="E42" s="49" t="s">
        <v>88</v>
      </c>
      <c r="F42" s="49" t="s">
        <v>152</v>
      </c>
      <c r="G42" s="48" t="s">
        <v>48</v>
      </c>
      <c r="H42" s="48">
        <v>37</v>
      </c>
      <c r="I42" s="48">
        <v>16</v>
      </c>
      <c r="J42" s="48">
        <v>22</v>
      </c>
      <c r="K42" s="50">
        <v>14704.99</v>
      </c>
      <c r="L42" s="50">
        <v>14704.99</v>
      </c>
      <c r="M42" s="50">
        <v>0</v>
      </c>
      <c r="N42" s="48">
        <v>0</v>
      </c>
      <c r="O42" s="50">
        <v>0</v>
      </c>
      <c r="P42" s="50">
        <v>0</v>
      </c>
      <c r="Q42" s="50">
        <v>0</v>
      </c>
    </row>
    <row r="43" spans="1:17" ht="25.5" x14ac:dyDescent="0.25">
      <c r="A43" s="23">
        <f t="shared" si="3"/>
        <v>5</v>
      </c>
      <c r="B43" s="51" t="s">
        <v>71</v>
      </c>
      <c r="C43" s="48" t="s">
        <v>36</v>
      </c>
      <c r="D43" s="49" t="s">
        <v>37</v>
      </c>
      <c r="E43" s="49" t="s">
        <v>72</v>
      </c>
      <c r="F43" s="49" t="s">
        <v>178</v>
      </c>
      <c r="G43" s="48" t="s">
        <v>48</v>
      </c>
      <c r="H43" s="48">
        <v>33</v>
      </c>
      <c r="I43" s="48">
        <v>18</v>
      </c>
      <c r="J43" s="48">
        <v>20</v>
      </c>
      <c r="K43" s="50">
        <v>13382.39</v>
      </c>
      <c r="L43" s="50">
        <v>13382.39</v>
      </c>
      <c r="M43" s="50">
        <v>0</v>
      </c>
      <c r="N43" s="48">
        <v>22</v>
      </c>
      <c r="O43" s="50">
        <v>26751.37</v>
      </c>
      <c r="P43" s="50">
        <v>26751.37</v>
      </c>
      <c r="Q43" s="50">
        <v>0</v>
      </c>
    </row>
    <row r="44" spans="1:17" ht="38.25" x14ac:dyDescent="0.25">
      <c r="A44" s="23">
        <f t="shared" si="3"/>
        <v>6</v>
      </c>
      <c r="B44" s="51" t="s">
        <v>89</v>
      </c>
      <c r="C44" s="48" t="s">
        <v>36</v>
      </c>
      <c r="D44" s="49"/>
      <c r="E44" s="49" t="s">
        <v>90</v>
      </c>
      <c r="F44" s="49" t="s">
        <v>129</v>
      </c>
      <c r="G44" s="48" t="s">
        <v>48</v>
      </c>
      <c r="H44" s="48">
        <v>2</v>
      </c>
      <c r="I44" s="48">
        <v>0</v>
      </c>
      <c r="J44" s="48">
        <v>0</v>
      </c>
      <c r="K44" s="50">
        <v>0</v>
      </c>
      <c r="L44" s="50">
        <v>0</v>
      </c>
      <c r="M44" s="50">
        <v>0</v>
      </c>
      <c r="N44" s="48">
        <v>0</v>
      </c>
      <c r="O44" s="50">
        <v>0</v>
      </c>
      <c r="P44" s="50">
        <v>0</v>
      </c>
      <c r="Q44" s="50">
        <v>0</v>
      </c>
    </row>
    <row r="45" spans="1:17" ht="25.5" x14ac:dyDescent="0.25">
      <c r="A45" s="23">
        <f t="shared" si="3"/>
        <v>7</v>
      </c>
      <c r="B45" s="51" t="s">
        <v>19</v>
      </c>
      <c r="C45" s="48" t="s">
        <v>36</v>
      </c>
      <c r="D45" s="49" t="s">
        <v>37</v>
      </c>
      <c r="E45" s="49" t="s">
        <v>40</v>
      </c>
      <c r="F45" s="49" t="s">
        <v>130</v>
      </c>
      <c r="G45" s="48" t="s">
        <v>48</v>
      </c>
      <c r="H45" s="48">
        <v>12</v>
      </c>
      <c r="I45" s="48">
        <v>11</v>
      </c>
      <c r="J45" s="48">
        <v>15</v>
      </c>
      <c r="K45" s="50">
        <v>21991.279999999999</v>
      </c>
      <c r="L45" s="50">
        <v>2794.97</v>
      </c>
      <c r="M45" s="50">
        <v>19196.310000000001</v>
      </c>
      <c r="N45" s="48">
        <v>13</v>
      </c>
      <c r="O45" s="50">
        <v>41157.82</v>
      </c>
      <c r="P45" s="50">
        <v>5066</v>
      </c>
      <c r="Q45" s="50">
        <v>36091.82</v>
      </c>
    </row>
    <row r="46" spans="1:17" ht="25.5" x14ac:dyDescent="0.25">
      <c r="A46" s="23">
        <f t="shared" si="3"/>
        <v>8</v>
      </c>
      <c r="B46" s="51" t="s">
        <v>20</v>
      </c>
      <c r="C46" s="48" t="s">
        <v>36</v>
      </c>
      <c r="D46" s="49"/>
      <c r="E46" s="49" t="s">
        <v>41</v>
      </c>
      <c r="F46" s="49" t="s">
        <v>91</v>
      </c>
      <c r="G46" s="48" t="s">
        <v>48</v>
      </c>
      <c r="H46" s="48">
        <v>42</v>
      </c>
      <c r="I46" s="48">
        <v>30</v>
      </c>
      <c r="J46" s="48">
        <v>34</v>
      </c>
      <c r="K46" s="50">
        <v>65258.95</v>
      </c>
      <c r="L46" s="50">
        <v>46183.08</v>
      </c>
      <c r="M46" s="50">
        <v>19075.87</v>
      </c>
      <c r="N46" s="48">
        <v>22</v>
      </c>
      <c r="O46" s="50">
        <v>55811.199999999997</v>
      </c>
      <c r="P46" s="50">
        <v>47265.48</v>
      </c>
      <c r="Q46" s="50">
        <v>8545.7199999999993</v>
      </c>
    </row>
    <row r="47" spans="1:17" ht="25.5" x14ac:dyDescent="0.25">
      <c r="A47" s="23">
        <f t="shared" si="3"/>
        <v>9</v>
      </c>
      <c r="B47" s="52" t="s">
        <v>21</v>
      </c>
      <c r="C47" s="48" t="s">
        <v>35</v>
      </c>
      <c r="D47" s="49" t="s">
        <v>38</v>
      </c>
      <c r="E47" s="49" t="s">
        <v>42</v>
      </c>
      <c r="F47" s="49" t="s">
        <v>53</v>
      </c>
      <c r="G47" s="48" t="s">
        <v>48</v>
      </c>
      <c r="H47" s="48">
        <v>40</v>
      </c>
      <c r="I47" s="48">
        <v>9</v>
      </c>
      <c r="J47" s="48">
        <v>11</v>
      </c>
      <c r="K47" s="50">
        <v>10847.25</v>
      </c>
      <c r="L47" s="50">
        <v>10847.25</v>
      </c>
      <c r="M47" s="50">
        <v>0</v>
      </c>
      <c r="N47" s="48">
        <v>9</v>
      </c>
      <c r="O47" s="50">
        <v>36999.589999999997</v>
      </c>
      <c r="P47" s="50">
        <v>35560.76</v>
      </c>
      <c r="Q47" s="50">
        <v>1438.83</v>
      </c>
    </row>
    <row r="48" spans="1:17" ht="25.5" x14ac:dyDescent="0.25">
      <c r="A48" s="23">
        <f t="shared" si="3"/>
        <v>10</v>
      </c>
      <c r="B48" s="51" t="s">
        <v>49</v>
      </c>
      <c r="C48" s="48" t="s">
        <v>36</v>
      </c>
      <c r="D48" s="49" t="s">
        <v>37</v>
      </c>
      <c r="E48" s="49" t="s">
        <v>50</v>
      </c>
      <c r="F48" s="49" t="s">
        <v>92</v>
      </c>
      <c r="G48" s="48" t="s">
        <v>48</v>
      </c>
      <c r="H48" s="48">
        <v>51</v>
      </c>
      <c r="I48" s="48">
        <v>40</v>
      </c>
      <c r="J48" s="48">
        <v>42</v>
      </c>
      <c r="K48" s="50">
        <v>39365.769999999997</v>
      </c>
      <c r="L48" s="50">
        <v>39365.769999999997</v>
      </c>
      <c r="M48" s="50">
        <v>0</v>
      </c>
      <c r="N48" s="48">
        <v>19</v>
      </c>
      <c r="O48" s="50">
        <v>20767.16</v>
      </c>
      <c r="P48" s="50">
        <v>20767.16</v>
      </c>
      <c r="Q48" s="50">
        <v>0</v>
      </c>
    </row>
    <row r="49" spans="1:17" ht="25.5" x14ac:dyDescent="0.25">
      <c r="A49" s="23">
        <f t="shared" si="3"/>
        <v>11</v>
      </c>
      <c r="B49" s="51" t="s">
        <v>22</v>
      </c>
      <c r="C49" s="48" t="s">
        <v>61</v>
      </c>
      <c r="D49" s="49" t="s">
        <v>74</v>
      </c>
      <c r="E49" s="49" t="s">
        <v>85</v>
      </c>
      <c r="F49" s="49" t="s">
        <v>93</v>
      </c>
      <c r="G49" s="48" t="s">
        <v>48</v>
      </c>
      <c r="H49" s="48">
        <v>52</v>
      </c>
      <c r="I49" s="48">
        <v>38</v>
      </c>
      <c r="J49" s="48">
        <v>44</v>
      </c>
      <c r="K49" s="50">
        <v>50055.839999999997</v>
      </c>
      <c r="L49" s="50">
        <v>50055.839999999997</v>
      </c>
      <c r="M49" s="50">
        <v>0</v>
      </c>
      <c r="N49" s="48">
        <v>40</v>
      </c>
      <c r="O49" s="50">
        <v>230533.7</v>
      </c>
      <c r="P49" s="50">
        <v>194599.08</v>
      </c>
      <c r="Q49" s="50">
        <v>35934.620000000003</v>
      </c>
    </row>
    <row r="50" spans="1:17" ht="25.5" x14ac:dyDescent="0.25">
      <c r="A50" s="23">
        <f t="shared" si="3"/>
        <v>12</v>
      </c>
      <c r="B50" s="51" t="s">
        <v>54</v>
      </c>
      <c r="C50" s="48" t="s">
        <v>36</v>
      </c>
      <c r="D50" s="49" t="s">
        <v>37</v>
      </c>
      <c r="E50" s="49" t="s">
        <v>55</v>
      </c>
      <c r="F50" s="49" t="s">
        <v>94</v>
      </c>
      <c r="G50" s="48" t="s">
        <v>48</v>
      </c>
      <c r="H50" s="48">
        <v>79</v>
      </c>
      <c r="I50" s="48">
        <v>61</v>
      </c>
      <c r="J50" s="48">
        <v>73</v>
      </c>
      <c r="K50" s="50">
        <v>40450.58</v>
      </c>
      <c r="L50" s="50">
        <v>40450.58</v>
      </c>
      <c r="M50" s="50">
        <v>0</v>
      </c>
      <c r="N50" s="48">
        <v>64</v>
      </c>
      <c r="O50" s="50">
        <v>105073.38</v>
      </c>
      <c r="P50" s="50">
        <v>105073.38</v>
      </c>
      <c r="Q50" s="50">
        <v>0</v>
      </c>
    </row>
    <row r="51" spans="1:17" ht="25.5" x14ac:dyDescent="0.25">
      <c r="A51" s="23">
        <f t="shared" si="3"/>
        <v>13</v>
      </c>
      <c r="B51" s="51" t="s">
        <v>23</v>
      </c>
      <c r="C51" s="48" t="s">
        <v>36</v>
      </c>
      <c r="D51" s="49" t="s">
        <v>37</v>
      </c>
      <c r="E51" s="49" t="s">
        <v>85</v>
      </c>
      <c r="F51" s="49" t="s">
        <v>95</v>
      </c>
      <c r="G51" s="48" t="s">
        <v>48</v>
      </c>
      <c r="H51" s="48">
        <v>46</v>
      </c>
      <c r="I51" s="48">
        <v>0</v>
      </c>
      <c r="J51" s="48">
        <v>0</v>
      </c>
      <c r="K51" s="50">
        <v>0</v>
      </c>
      <c r="L51" s="50">
        <v>0</v>
      </c>
      <c r="M51" s="50">
        <v>0</v>
      </c>
      <c r="N51" s="48">
        <v>46</v>
      </c>
      <c r="O51" s="50">
        <v>63667.15</v>
      </c>
      <c r="P51" s="50">
        <v>63667.15</v>
      </c>
      <c r="Q51" s="50">
        <v>0</v>
      </c>
    </row>
    <row r="52" spans="1:17" ht="25.5" x14ac:dyDescent="0.25">
      <c r="A52" s="23">
        <f t="shared" si="3"/>
        <v>14</v>
      </c>
      <c r="B52" s="51" t="s">
        <v>56</v>
      </c>
      <c r="C52" s="48" t="s">
        <v>36</v>
      </c>
      <c r="D52" s="49" t="s">
        <v>37</v>
      </c>
      <c r="E52" s="49" t="s">
        <v>57</v>
      </c>
      <c r="F52" s="49" t="s">
        <v>75</v>
      </c>
      <c r="G52" s="48" t="s">
        <v>48</v>
      </c>
      <c r="H52" s="48">
        <v>15</v>
      </c>
      <c r="I52" s="48">
        <v>0</v>
      </c>
      <c r="J52" s="48">
        <v>0</v>
      </c>
      <c r="K52" s="50">
        <v>0</v>
      </c>
      <c r="L52" s="50">
        <v>0</v>
      </c>
      <c r="M52" s="50">
        <v>0</v>
      </c>
      <c r="N52" s="48">
        <v>0</v>
      </c>
      <c r="O52" s="50">
        <v>0</v>
      </c>
      <c r="P52" s="50">
        <v>0</v>
      </c>
      <c r="Q52" s="50">
        <v>0</v>
      </c>
    </row>
    <row r="53" spans="1:17" ht="25.5" x14ac:dyDescent="0.25">
      <c r="A53" s="23">
        <f t="shared" si="3"/>
        <v>15</v>
      </c>
      <c r="B53" s="51" t="s">
        <v>145</v>
      </c>
      <c r="C53" s="48" t="s">
        <v>61</v>
      </c>
      <c r="D53" s="49" t="s">
        <v>179</v>
      </c>
      <c r="E53" s="49" t="s">
        <v>133</v>
      </c>
      <c r="F53" s="49" t="s">
        <v>180</v>
      </c>
      <c r="G53" s="48" t="s">
        <v>48</v>
      </c>
      <c r="H53" s="48">
        <v>5</v>
      </c>
      <c r="I53" s="48">
        <v>0</v>
      </c>
      <c r="J53" s="48">
        <v>0</v>
      </c>
      <c r="K53" s="50">
        <v>0</v>
      </c>
      <c r="L53" s="50">
        <v>0</v>
      </c>
      <c r="M53" s="50">
        <v>0</v>
      </c>
      <c r="N53" s="48">
        <v>0</v>
      </c>
      <c r="O53" s="50">
        <v>0</v>
      </c>
      <c r="P53" s="50">
        <v>0</v>
      </c>
      <c r="Q53" s="50">
        <v>0</v>
      </c>
    </row>
    <row r="54" spans="1:17" ht="25.5" x14ac:dyDescent="0.25">
      <c r="A54" s="23">
        <f t="shared" si="3"/>
        <v>16</v>
      </c>
      <c r="B54" s="51" t="s">
        <v>24</v>
      </c>
      <c r="C54" s="48" t="s">
        <v>36</v>
      </c>
      <c r="D54" s="49" t="s">
        <v>37</v>
      </c>
      <c r="E54" s="49" t="s">
        <v>43</v>
      </c>
      <c r="F54" s="49" t="s">
        <v>76</v>
      </c>
      <c r="G54" s="48" t="s">
        <v>48</v>
      </c>
      <c r="H54" s="48">
        <v>5</v>
      </c>
      <c r="I54" s="48">
        <v>0</v>
      </c>
      <c r="J54" s="48">
        <v>0</v>
      </c>
      <c r="K54" s="50">
        <v>0</v>
      </c>
      <c r="L54" s="50">
        <v>0</v>
      </c>
      <c r="M54" s="50">
        <v>0</v>
      </c>
      <c r="N54" s="48">
        <v>7</v>
      </c>
      <c r="O54" s="50">
        <v>6218.79</v>
      </c>
      <c r="P54" s="50">
        <v>6218.79</v>
      </c>
      <c r="Q54" s="50">
        <v>0</v>
      </c>
    </row>
    <row r="55" spans="1:17" ht="25.5" x14ac:dyDescent="0.25">
      <c r="A55" s="23">
        <f t="shared" si="3"/>
        <v>17</v>
      </c>
      <c r="B55" s="51" t="s">
        <v>181</v>
      </c>
      <c r="C55" s="48" t="s">
        <v>61</v>
      </c>
      <c r="D55" s="49" t="s">
        <v>182</v>
      </c>
      <c r="E55" s="49" t="s">
        <v>133</v>
      </c>
      <c r="F55" s="49" t="s">
        <v>183</v>
      </c>
      <c r="G55" s="48" t="s">
        <v>48</v>
      </c>
      <c r="H55" s="48">
        <v>8</v>
      </c>
      <c r="I55" s="48">
        <v>0</v>
      </c>
      <c r="J55" s="48">
        <v>0</v>
      </c>
      <c r="K55" s="50">
        <v>0</v>
      </c>
      <c r="L55" s="50">
        <v>0</v>
      </c>
      <c r="M55" s="50">
        <v>0</v>
      </c>
      <c r="N55" s="48">
        <v>0</v>
      </c>
      <c r="O55" s="50">
        <v>0</v>
      </c>
      <c r="P55" s="50">
        <v>0</v>
      </c>
      <c r="Q55" s="50">
        <v>0</v>
      </c>
    </row>
    <row r="56" spans="1:17" ht="25.5" x14ac:dyDescent="0.25">
      <c r="A56" s="23">
        <f t="shared" si="3"/>
        <v>18</v>
      </c>
      <c r="B56" s="51" t="s">
        <v>25</v>
      </c>
      <c r="C56" s="48" t="s">
        <v>36</v>
      </c>
      <c r="D56" s="49" t="s">
        <v>37</v>
      </c>
      <c r="E56" s="49" t="s">
        <v>96</v>
      </c>
      <c r="F56" s="49" t="s">
        <v>131</v>
      </c>
      <c r="G56" s="48" t="s">
        <v>48</v>
      </c>
      <c r="H56" s="48">
        <v>41</v>
      </c>
      <c r="I56" s="48">
        <v>9</v>
      </c>
      <c r="J56" s="48">
        <v>15</v>
      </c>
      <c r="K56" s="50">
        <v>19019.849999999999</v>
      </c>
      <c r="L56" s="50">
        <v>19019.849999999999</v>
      </c>
      <c r="M56" s="50">
        <v>0</v>
      </c>
      <c r="N56" s="48">
        <v>14</v>
      </c>
      <c r="O56" s="50">
        <v>10513.87</v>
      </c>
      <c r="P56" s="50">
        <v>10513.87</v>
      </c>
      <c r="Q56" s="50">
        <v>0</v>
      </c>
    </row>
    <row r="57" spans="1:17" ht="25.5" x14ac:dyDescent="0.25">
      <c r="A57" s="23">
        <f t="shared" si="3"/>
        <v>19</v>
      </c>
      <c r="B57" s="51" t="s">
        <v>58</v>
      </c>
      <c r="C57" s="48" t="s">
        <v>36</v>
      </c>
      <c r="D57" s="49" t="s">
        <v>37</v>
      </c>
      <c r="E57" s="49" t="s">
        <v>59</v>
      </c>
      <c r="F57" s="49" t="s">
        <v>97</v>
      </c>
      <c r="G57" s="48" t="s">
        <v>48</v>
      </c>
      <c r="H57" s="48">
        <v>23</v>
      </c>
      <c r="I57" s="48">
        <v>18</v>
      </c>
      <c r="J57" s="48">
        <v>24</v>
      </c>
      <c r="K57" s="50">
        <v>22371.42</v>
      </c>
      <c r="L57" s="50">
        <v>22371.42</v>
      </c>
      <c r="M57" s="50">
        <v>0</v>
      </c>
      <c r="N57" s="48">
        <v>11</v>
      </c>
      <c r="O57" s="50">
        <v>25027.26</v>
      </c>
      <c r="P57" s="50">
        <v>25027.26</v>
      </c>
      <c r="Q57" s="50">
        <v>0</v>
      </c>
    </row>
    <row r="58" spans="1:17" ht="25.5" x14ac:dyDescent="0.25">
      <c r="A58" s="23">
        <f t="shared" si="3"/>
        <v>20</v>
      </c>
      <c r="B58" s="51" t="s">
        <v>26</v>
      </c>
      <c r="C58" s="48" t="s">
        <v>36</v>
      </c>
      <c r="D58" s="49" t="s">
        <v>37</v>
      </c>
      <c r="E58" s="49" t="s">
        <v>44</v>
      </c>
      <c r="F58" s="49" t="s">
        <v>98</v>
      </c>
      <c r="G58" s="48" t="s">
        <v>48</v>
      </c>
      <c r="H58" s="48">
        <v>113</v>
      </c>
      <c r="I58" s="48">
        <v>89</v>
      </c>
      <c r="J58" s="48">
        <v>99</v>
      </c>
      <c r="K58" s="50">
        <v>76951.28</v>
      </c>
      <c r="L58" s="50">
        <v>54067.67</v>
      </c>
      <c r="M58" s="50">
        <v>22883.61</v>
      </c>
      <c r="N58" s="48">
        <v>19</v>
      </c>
      <c r="O58" s="50">
        <v>49893.38</v>
      </c>
      <c r="P58" s="50">
        <v>46570.25</v>
      </c>
      <c r="Q58" s="50">
        <v>3323.13</v>
      </c>
    </row>
    <row r="59" spans="1:17" ht="25.5" x14ac:dyDescent="0.25">
      <c r="A59" s="23">
        <f t="shared" si="3"/>
        <v>21</v>
      </c>
      <c r="B59" s="51" t="s">
        <v>77</v>
      </c>
      <c r="C59" s="48" t="s">
        <v>36</v>
      </c>
      <c r="D59" s="49"/>
      <c r="E59" s="49" t="s">
        <v>43</v>
      </c>
      <c r="F59" s="49" t="s">
        <v>157</v>
      </c>
      <c r="G59" s="48" t="s">
        <v>48</v>
      </c>
      <c r="H59" s="48">
        <v>24</v>
      </c>
      <c r="I59" s="48">
        <v>5</v>
      </c>
      <c r="J59" s="48">
        <v>5</v>
      </c>
      <c r="K59" s="50">
        <v>4581.32</v>
      </c>
      <c r="L59" s="50">
        <v>4581.32</v>
      </c>
      <c r="M59" s="50">
        <v>0</v>
      </c>
      <c r="N59" s="48">
        <v>35</v>
      </c>
      <c r="O59" s="50">
        <v>45184.33</v>
      </c>
      <c r="P59" s="50">
        <v>45184.33</v>
      </c>
      <c r="Q59" s="50">
        <v>0</v>
      </c>
    </row>
    <row r="60" spans="1:17" ht="25.5" x14ac:dyDescent="0.25">
      <c r="A60" s="23">
        <f t="shared" si="3"/>
        <v>22</v>
      </c>
      <c r="B60" s="51" t="s">
        <v>27</v>
      </c>
      <c r="C60" s="48" t="s">
        <v>36</v>
      </c>
      <c r="D60" s="49" t="s">
        <v>37</v>
      </c>
      <c r="E60" s="49" t="s">
        <v>85</v>
      </c>
      <c r="F60" s="49" t="s">
        <v>99</v>
      </c>
      <c r="G60" s="48" t="s">
        <v>48</v>
      </c>
      <c r="H60" s="48">
        <v>39</v>
      </c>
      <c r="I60" s="48">
        <v>8</v>
      </c>
      <c r="J60" s="48">
        <v>8</v>
      </c>
      <c r="K60" s="50">
        <v>5137.12</v>
      </c>
      <c r="L60" s="50">
        <v>5137.12</v>
      </c>
      <c r="M60" s="50">
        <v>0</v>
      </c>
      <c r="N60" s="48">
        <v>23</v>
      </c>
      <c r="O60" s="50">
        <v>56364.57</v>
      </c>
      <c r="P60" s="50">
        <v>45914.94</v>
      </c>
      <c r="Q60" s="50">
        <v>10449.629999999999</v>
      </c>
    </row>
    <row r="61" spans="1:17" ht="25.5" x14ac:dyDescent="0.25">
      <c r="A61" s="23">
        <f t="shared" si="3"/>
        <v>23</v>
      </c>
      <c r="B61" s="51" t="s">
        <v>28</v>
      </c>
      <c r="C61" s="48" t="s">
        <v>36</v>
      </c>
      <c r="D61" s="49" t="s">
        <v>37</v>
      </c>
      <c r="E61" s="49" t="s">
        <v>45</v>
      </c>
      <c r="F61" s="49" t="s">
        <v>100</v>
      </c>
      <c r="G61" s="48" t="s">
        <v>48</v>
      </c>
      <c r="H61" s="48">
        <v>21</v>
      </c>
      <c r="I61" s="48">
        <v>9</v>
      </c>
      <c r="J61" s="48">
        <v>12</v>
      </c>
      <c r="K61" s="50">
        <v>9664.92</v>
      </c>
      <c r="L61" s="50">
        <v>4831.3999999999996</v>
      </c>
      <c r="M61" s="50">
        <f>4833.52+4458.72</f>
        <v>9292.2400000000016</v>
      </c>
      <c r="N61" s="48">
        <v>5</v>
      </c>
      <c r="O61" s="50">
        <v>18661.32</v>
      </c>
      <c r="P61" s="50">
        <v>18216.72</v>
      </c>
      <c r="Q61" s="50">
        <v>444.6</v>
      </c>
    </row>
    <row r="62" spans="1:17" ht="25.5" x14ac:dyDescent="0.25">
      <c r="A62" s="23">
        <f t="shared" si="3"/>
        <v>24</v>
      </c>
      <c r="B62" s="51" t="s">
        <v>184</v>
      </c>
      <c r="C62" s="48" t="s">
        <v>61</v>
      </c>
      <c r="D62" s="49" t="s">
        <v>185</v>
      </c>
      <c r="E62" s="49" t="s">
        <v>186</v>
      </c>
      <c r="F62" s="49" t="s">
        <v>187</v>
      </c>
      <c r="G62" s="48" t="s">
        <v>48</v>
      </c>
      <c r="H62" s="48">
        <v>6</v>
      </c>
      <c r="I62" s="48">
        <v>3</v>
      </c>
      <c r="J62" s="48">
        <v>0</v>
      </c>
      <c r="K62" s="50">
        <v>0</v>
      </c>
      <c r="L62" s="50">
        <v>0</v>
      </c>
      <c r="M62" s="50">
        <v>0</v>
      </c>
      <c r="N62" s="48">
        <v>0</v>
      </c>
      <c r="O62" s="50">
        <v>0</v>
      </c>
      <c r="P62" s="50">
        <v>0</v>
      </c>
      <c r="Q62" s="50">
        <v>0</v>
      </c>
    </row>
    <row r="63" spans="1:17" ht="25.5" x14ac:dyDescent="0.25">
      <c r="A63" s="23">
        <f t="shared" si="3"/>
        <v>25</v>
      </c>
      <c r="B63" s="51" t="s">
        <v>132</v>
      </c>
      <c r="C63" s="48" t="s">
        <v>190</v>
      </c>
      <c r="D63" s="49"/>
      <c r="E63" s="49" t="s">
        <v>133</v>
      </c>
      <c r="F63" s="49" t="s">
        <v>134</v>
      </c>
      <c r="G63" s="48" t="s">
        <v>48</v>
      </c>
      <c r="H63" s="48">
        <v>31</v>
      </c>
      <c r="I63" s="48">
        <v>24</v>
      </c>
      <c r="J63" s="48">
        <v>26</v>
      </c>
      <c r="K63" s="50">
        <v>8950.9599999999991</v>
      </c>
      <c r="L63" s="50">
        <v>8422.36</v>
      </c>
      <c r="M63" s="50">
        <v>528.6</v>
      </c>
      <c r="N63" s="48">
        <v>0</v>
      </c>
      <c r="O63" s="50">
        <v>0</v>
      </c>
      <c r="P63" s="50">
        <v>0</v>
      </c>
      <c r="Q63" s="50">
        <v>0</v>
      </c>
    </row>
    <row r="64" spans="1:17" ht="25.5" x14ac:dyDescent="0.25">
      <c r="A64" s="23">
        <f t="shared" si="3"/>
        <v>26</v>
      </c>
      <c r="B64" s="51" t="s">
        <v>29</v>
      </c>
      <c r="C64" s="48" t="s">
        <v>36</v>
      </c>
      <c r="D64" s="49" t="s">
        <v>37</v>
      </c>
      <c r="E64" s="49" t="s">
        <v>42</v>
      </c>
      <c r="F64" s="49" t="s">
        <v>101</v>
      </c>
      <c r="G64" s="48" t="s">
        <v>48</v>
      </c>
      <c r="H64" s="48">
        <v>73</v>
      </c>
      <c r="I64" s="48">
        <v>41</v>
      </c>
      <c r="J64" s="48">
        <v>47</v>
      </c>
      <c r="K64" s="50">
        <v>25401.53</v>
      </c>
      <c r="L64" s="50">
        <v>25401.53</v>
      </c>
      <c r="M64" s="50">
        <v>0</v>
      </c>
      <c r="N64" s="48">
        <v>46</v>
      </c>
      <c r="O64" s="50">
        <v>62093.21</v>
      </c>
      <c r="P64" s="50">
        <v>62093.21</v>
      </c>
      <c r="Q64" s="50">
        <v>0</v>
      </c>
    </row>
    <row r="65" spans="1:17" ht="25.5" x14ac:dyDescent="0.25">
      <c r="A65" s="23">
        <f t="shared" si="3"/>
        <v>27</v>
      </c>
      <c r="B65" s="51" t="s">
        <v>30</v>
      </c>
      <c r="C65" s="48" t="s">
        <v>36</v>
      </c>
      <c r="D65" s="49" t="s">
        <v>37</v>
      </c>
      <c r="E65" s="49" t="s">
        <v>44</v>
      </c>
      <c r="F65" s="49" t="s">
        <v>60</v>
      </c>
      <c r="G65" s="48" t="s">
        <v>48</v>
      </c>
      <c r="H65" s="48">
        <v>13</v>
      </c>
      <c r="I65" s="48">
        <v>0</v>
      </c>
      <c r="J65" s="48">
        <v>0</v>
      </c>
      <c r="K65" s="50">
        <v>0</v>
      </c>
      <c r="L65" s="50">
        <v>0</v>
      </c>
      <c r="M65" s="50">
        <v>0</v>
      </c>
      <c r="N65" s="48">
        <v>0</v>
      </c>
      <c r="O65" s="50">
        <v>0</v>
      </c>
      <c r="P65" s="50">
        <v>0</v>
      </c>
      <c r="Q65" s="50">
        <v>0</v>
      </c>
    </row>
    <row r="66" spans="1:17" ht="25.5" x14ac:dyDescent="0.25">
      <c r="A66" s="23">
        <f t="shared" si="3"/>
        <v>28</v>
      </c>
      <c r="B66" s="51" t="s">
        <v>31</v>
      </c>
      <c r="C66" s="48" t="s">
        <v>36</v>
      </c>
      <c r="D66" s="49" t="s">
        <v>37</v>
      </c>
      <c r="E66" s="49" t="s">
        <v>46</v>
      </c>
      <c r="F66" s="49" t="s">
        <v>137</v>
      </c>
      <c r="G66" s="48" t="s">
        <v>48</v>
      </c>
      <c r="H66" s="48">
        <v>59</v>
      </c>
      <c r="I66" s="48">
        <v>21</v>
      </c>
      <c r="J66" s="48">
        <v>30</v>
      </c>
      <c r="K66" s="50">
        <v>46751.31</v>
      </c>
      <c r="L66" s="50">
        <v>46751.31</v>
      </c>
      <c r="M66" s="50">
        <v>0</v>
      </c>
      <c r="N66" s="48">
        <v>49</v>
      </c>
      <c r="O66" s="50">
        <v>71522.13</v>
      </c>
      <c r="P66" s="50">
        <v>71522.13</v>
      </c>
      <c r="Q66" s="50">
        <v>0</v>
      </c>
    </row>
    <row r="67" spans="1:17" ht="25.5" x14ac:dyDescent="0.25">
      <c r="A67" s="23">
        <f t="shared" si="3"/>
        <v>29</v>
      </c>
      <c r="B67" s="51" t="s">
        <v>32</v>
      </c>
      <c r="C67" s="48" t="s">
        <v>36</v>
      </c>
      <c r="D67" s="49"/>
      <c r="E67" s="49" t="s">
        <v>41</v>
      </c>
      <c r="F67" s="49" t="s">
        <v>102</v>
      </c>
      <c r="G67" s="48" t="s">
        <v>48</v>
      </c>
      <c r="H67" s="48">
        <v>50</v>
      </c>
      <c r="I67" s="48">
        <v>39</v>
      </c>
      <c r="J67" s="48">
        <v>52</v>
      </c>
      <c r="K67" s="50">
        <v>26695.22</v>
      </c>
      <c r="L67" s="50">
        <v>26695.22</v>
      </c>
      <c r="M67" s="50">
        <v>0</v>
      </c>
      <c r="N67" s="48">
        <v>40</v>
      </c>
      <c r="O67" s="50">
        <v>85127.24</v>
      </c>
      <c r="P67" s="50">
        <v>85127.24</v>
      </c>
      <c r="Q67" s="50">
        <v>0</v>
      </c>
    </row>
    <row r="68" spans="1:17" ht="25.5" x14ac:dyDescent="0.25">
      <c r="A68" s="23">
        <f t="shared" si="3"/>
        <v>30</v>
      </c>
      <c r="B68" s="52" t="s">
        <v>138</v>
      </c>
      <c r="C68" s="48" t="s">
        <v>61</v>
      </c>
      <c r="D68" s="49" t="s">
        <v>191</v>
      </c>
      <c r="E68" s="49" t="s">
        <v>133</v>
      </c>
      <c r="F68" s="49" t="s">
        <v>139</v>
      </c>
      <c r="G68" s="48" t="s">
        <v>48</v>
      </c>
      <c r="H68" s="48">
        <v>53</v>
      </c>
      <c r="I68" s="48">
        <v>29</v>
      </c>
      <c r="J68" s="48">
        <v>32</v>
      </c>
      <c r="K68" s="50">
        <v>9244.33</v>
      </c>
      <c r="L68" s="50">
        <v>9244.33</v>
      </c>
      <c r="M68" s="50">
        <v>0</v>
      </c>
      <c r="N68" s="48">
        <v>0</v>
      </c>
      <c r="O68" s="50">
        <v>0</v>
      </c>
      <c r="P68" s="50">
        <v>0</v>
      </c>
      <c r="Q68" s="50">
        <v>0</v>
      </c>
    </row>
    <row r="69" spans="1:17" ht="25.5" x14ac:dyDescent="0.25">
      <c r="A69" s="23">
        <f t="shared" si="3"/>
        <v>31</v>
      </c>
      <c r="B69" s="51" t="s">
        <v>188</v>
      </c>
      <c r="C69" s="48" t="s">
        <v>36</v>
      </c>
      <c r="D69" s="49"/>
      <c r="E69" s="49" t="s">
        <v>133</v>
      </c>
      <c r="F69" s="49" t="s">
        <v>189</v>
      </c>
      <c r="G69" s="48" t="s">
        <v>48</v>
      </c>
      <c r="H69" s="48">
        <v>1</v>
      </c>
      <c r="I69" s="48">
        <v>0</v>
      </c>
      <c r="J69" s="48">
        <v>0</v>
      </c>
      <c r="K69" s="50">
        <v>0</v>
      </c>
      <c r="L69" s="50">
        <v>0</v>
      </c>
      <c r="M69" s="50">
        <v>0</v>
      </c>
      <c r="N69" s="48">
        <v>0</v>
      </c>
      <c r="O69" s="50">
        <v>0</v>
      </c>
      <c r="P69" s="50">
        <v>0</v>
      </c>
      <c r="Q69" s="50">
        <v>0</v>
      </c>
    </row>
    <row r="70" spans="1:17" ht="25.5" x14ac:dyDescent="0.25">
      <c r="A70" s="23">
        <f t="shared" si="3"/>
        <v>32</v>
      </c>
      <c r="B70" s="51" t="s">
        <v>140</v>
      </c>
      <c r="C70" s="48" t="s">
        <v>36</v>
      </c>
      <c r="D70" s="49"/>
      <c r="E70" s="49" t="s">
        <v>141</v>
      </c>
      <c r="F70" s="49" t="s">
        <v>142</v>
      </c>
      <c r="G70" s="48" t="s">
        <v>48</v>
      </c>
      <c r="H70" s="48">
        <v>18</v>
      </c>
      <c r="I70" s="48">
        <v>7</v>
      </c>
      <c r="J70" s="48">
        <v>8</v>
      </c>
      <c r="K70" s="50">
        <v>6597.81</v>
      </c>
      <c r="L70" s="50">
        <v>6597.81</v>
      </c>
      <c r="M70" s="50">
        <v>0</v>
      </c>
      <c r="N70" s="48">
        <v>0</v>
      </c>
      <c r="O70" s="50">
        <v>0</v>
      </c>
      <c r="P70" s="50">
        <v>0</v>
      </c>
      <c r="Q70" s="50">
        <v>0</v>
      </c>
    </row>
    <row r="71" spans="1:17" ht="25.5" x14ac:dyDescent="0.25">
      <c r="A71" s="23">
        <f t="shared" si="3"/>
        <v>33</v>
      </c>
      <c r="B71" s="51" t="s">
        <v>33</v>
      </c>
      <c r="C71" s="48" t="s">
        <v>36</v>
      </c>
      <c r="D71" s="49" t="s">
        <v>37</v>
      </c>
      <c r="E71" s="49" t="s">
        <v>47</v>
      </c>
      <c r="F71" s="49" t="s">
        <v>143</v>
      </c>
      <c r="G71" s="48" t="s">
        <v>48</v>
      </c>
      <c r="H71" s="48">
        <v>18</v>
      </c>
      <c r="I71" s="48">
        <v>14</v>
      </c>
      <c r="J71" s="48">
        <v>18</v>
      </c>
      <c r="K71" s="50">
        <v>16567.52</v>
      </c>
      <c r="L71" s="50">
        <v>16567.52</v>
      </c>
      <c r="M71" s="50">
        <v>0</v>
      </c>
      <c r="N71" s="48">
        <v>16</v>
      </c>
      <c r="O71" s="50">
        <v>36624.230000000003</v>
      </c>
      <c r="P71" s="50">
        <v>36624.230000000003</v>
      </c>
      <c r="Q71" s="50">
        <v>0</v>
      </c>
    </row>
    <row r="72" spans="1:17" x14ac:dyDescent="0.25">
      <c r="A72" s="23">
        <f t="shared" si="3"/>
        <v>34</v>
      </c>
      <c r="B72" s="51" t="s">
        <v>81</v>
      </c>
      <c r="C72" s="48" t="s">
        <v>36</v>
      </c>
      <c r="D72" s="49" t="s">
        <v>37</v>
      </c>
      <c r="E72" s="49" t="s">
        <v>37</v>
      </c>
      <c r="F72" s="49" t="s">
        <v>103</v>
      </c>
      <c r="G72" s="48" t="s">
        <v>48</v>
      </c>
      <c r="H72" s="48">
        <v>32</v>
      </c>
      <c r="I72" s="48">
        <v>20</v>
      </c>
      <c r="J72" s="48">
        <v>23</v>
      </c>
      <c r="K72" s="50">
        <v>15960.19</v>
      </c>
      <c r="L72" s="50">
        <v>15960.19</v>
      </c>
      <c r="M72" s="50">
        <v>0</v>
      </c>
      <c r="N72" s="48">
        <v>2</v>
      </c>
      <c r="O72" s="50">
        <v>4075.07</v>
      </c>
      <c r="P72" s="50">
        <v>4075.07</v>
      </c>
      <c r="Q72" s="50">
        <v>0</v>
      </c>
    </row>
    <row r="73" spans="1:17" ht="25.5" x14ac:dyDescent="0.25">
      <c r="A73" s="23">
        <f t="shared" si="3"/>
        <v>35</v>
      </c>
      <c r="B73" s="51" t="s">
        <v>34</v>
      </c>
      <c r="C73" s="48" t="s">
        <v>61</v>
      </c>
      <c r="D73" s="49" t="s">
        <v>158</v>
      </c>
      <c r="E73" s="49" t="s">
        <v>85</v>
      </c>
      <c r="F73" s="49" t="s">
        <v>144</v>
      </c>
      <c r="G73" s="48" t="s">
        <v>48</v>
      </c>
      <c r="H73" s="48">
        <v>190</v>
      </c>
      <c r="I73" s="48">
        <v>138</v>
      </c>
      <c r="J73" s="48">
        <v>168</v>
      </c>
      <c r="K73" s="50">
        <v>150328.59</v>
      </c>
      <c r="L73" s="50">
        <v>102364.54</v>
      </c>
      <c r="M73" s="50">
        <v>47964.05</v>
      </c>
      <c r="N73" s="48">
        <v>0</v>
      </c>
      <c r="O73" s="50">
        <v>0</v>
      </c>
      <c r="P73" s="50">
        <v>0</v>
      </c>
      <c r="Q73" s="50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opLeftCell="C14" workbookViewId="0">
      <selection activeCell="C18" sqref="A18:XFD38"/>
    </sheetView>
  </sheetViews>
  <sheetFormatPr defaultRowHeight="15" customHeight="1" x14ac:dyDescent="0.25"/>
  <cols>
    <col min="1" max="1" width="4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18" width="9.140625" customWidth="1"/>
  </cols>
  <sheetData>
    <row r="1" spans="1:17" ht="101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21" t="s">
        <v>15</v>
      </c>
      <c r="P1" s="321"/>
      <c r="Q1" s="321"/>
    </row>
    <row r="2" spans="1:17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customHeight="1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ht="12.75" customHeight="1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.75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7.25" customHeight="1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ht="25.5" x14ac:dyDescent="0.25">
      <c r="A10" s="21">
        <v>1</v>
      </c>
      <c r="B10" s="22" t="s">
        <v>58</v>
      </c>
      <c r="C10" s="37" t="s">
        <v>36</v>
      </c>
      <c r="D10" s="23"/>
      <c r="E10" s="23" t="s">
        <v>67</v>
      </c>
      <c r="F10" s="22" t="s">
        <v>107</v>
      </c>
      <c r="G10" s="22" t="s">
        <v>80</v>
      </c>
      <c r="H10" s="23">
        <v>48</v>
      </c>
      <c r="I10" s="23">
        <v>14</v>
      </c>
      <c r="J10" s="23">
        <v>14</v>
      </c>
      <c r="K10" s="23">
        <v>2819.2</v>
      </c>
      <c r="L10" s="23">
        <v>2819.2</v>
      </c>
      <c r="M10" s="23">
        <f>K10-L10</f>
        <v>0</v>
      </c>
      <c r="N10" s="23">
        <v>30</v>
      </c>
      <c r="O10" s="23">
        <v>35592.400000000001</v>
      </c>
      <c r="P10" s="23">
        <v>35592.400000000001</v>
      </c>
      <c r="Q10" s="23">
        <f>O10-P10</f>
        <v>0</v>
      </c>
    </row>
    <row r="11" spans="1:17" ht="25.5" x14ac:dyDescent="0.25">
      <c r="A11" s="21">
        <v>2</v>
      </c>
      <c r="B11" s="23" t="s">
        <v>28</v>
      </c>
      <c r="C11" s="37" t="s">
        <v>36</v>
      </c>
      <c r="D11" s="23"/>
      <c r="E11" s="23" t="s">
        <v>69</v>
      </c>
      <c r="F11" s="22" t="s">
        <v>108</v>
      </c>
      <c r="G11" s="22" t="s">
        <v>80</v>
      </c>
      <c r="H11" s="23">
        <v>18</v>
      </c>
      <c r="I11" s="23">
        <v>2</v>
      </c>
      <c r="J11" s="23">
        <v>2</v>
      </c>
      <c r="K11" s="23">
        <v>0</v>
      </c>
      <c r="L11" s="23">
        <v>0</v>
      </c>
      <c r="M11" s="23">
        <f t="shared" ref="M11:M16" si="1">K11-L11</f>
        <v>0</v>
      </c>
      <c r="N11" s="23">
        <v>0</v>
      </c>
      <c r="O11" s="23">
        <v>0</v>
      </c>
      <c r="P11" s="23">
        <v>0</v>
      </c>
      <c r="Q11" s="23">
        <f t="shared" ref="Q11:Q17" si="2">O11-P11</f>
        <v>0</v>
      </c>
    </row>
    <row r="12" spans="1:17" ht="25.5" x14ac:dyDescent="0.25">
      <c r="A12" s="21">
        <v>3</v>
      </c>
      <c r="B12" s="22" t="s">
        <v>18</v>
      </c>
      <c r="C12" s="37" t="s">
        <v>36</v>
      </c>
      <c r="D12" s="23"/>
      <c r="E12" s="23" t="s">
        <v>69</v>
      </c>
      <c r="F12" s="22" t="s">
        <v>109</v>
      </c>
      <c r="G12" s="22" t="s">
        <v>80</v>
      </c>
      <c r="H12" s="23">
        <v>85</v>
      </c>
      <c r="I12" s="23">
        <v>35</v>
      </c>
      <c r="J12" s="23">
        <v>35</v>
      </c>
      <c r="K12" s="23">
        <v>20439.2</v>
      </c>
      <c r="L12" s="23">
        <v>20439.2</v>
      </c>
      <c r="M12" s="23">
        <f t="shared" si="1"/>
        <v>0</v>
      </c>
      <c r="N12" s="23">
        <v>20</v>
      </c>
      <c r="O12" s="23">
        <v>17575.95</v>
      </c>
      <c r="P12" s="23">
        <v>17575.95</v>
      </c>
      <c r="Q12" s="23">
        <f t="shared" si="2"/>
        <v>0</v>
      </c>
    </row>
    <row r="13" spans="1:17" ht="25.5" x14ac:dyDescent="0.25">
      <c r="A13" s="21">
        <v>4</v>
      </c>
      <c r="B13" s="23" t="s">
        <v>25</v>
      </c>
      <c r="C13" s="37" t="s">
        <v>36</v>
      </c>
      <c r="D13" s="23"/>
      <c r="E13" s="23" t="s">
        <v>70</v>
      </c>
      <c r="F13" s="22" t="s">
        <v>110</v>
      </c>
      <c r="G13" s="22" t="s">
        <v>80</v>
      </c>
      <c r="H13" s="23">
        <v>29</v>
      </c>
      <c r="I13" s="23">
        <v>9</v>
      </c>
      <c r="J13" s="23">
        <v>9</v>
      </c>
      <c r="K13" s="23">
        <v>4041.24</v>
      </c>
      <c r="L13" s="23">
        <v>4041.24</v>
      </c>
      <c r="M13" s="23">
        <f t="shared" si="1"/>
        <v>0</v>
      </c>
      <c r="N13" s="23">
        <v>6</v>
      </c>
      <c r="O13" s="23">
        <v>3700.2</v>
      </c>
      <c r="P13" s="23">
        <v>3700.2</v>
      </c>
      <c r="Q13" s="23">
        <f t="shared" si="2"/>
        <v>0</v>
      </c>
    </row>
    <row r="14" spans="1:17" ht="51" x14ac:dyDescent="0.25">
      <c r="A14" s="21">
        <v>5</v>
      </c>
      <c r="B14" s="23" t="s">
        <v>71</v>
      </c>
      <c r="C14" s="37" t="s">
        <v>36</v>
      </c>
      <c r="D14" s="23"/>
      <c r="E14" s="22" t="s">
        <v>111</v>
      </c>
      <c r="F14" s="22" t="s">
        <v>112</v>
      </c>
      <c r="G14" s="22" t="s">
        <v>80</v>
      </c>
      <c r="H14" s="23">
        <v>62</v>
      </c>
      <c r="I14" s="23">
        <v>40</v>
      </c>
      <c r="J14" s="23">
        <v>40</v>
      </c>
      <c r="K14" s="23">
        <v>24327.14</v>
      </c>
      <c r="L14" s="23">
        <v>24327.14</v>
      </c>
      <c r="M14" s="23">
        <f t="shared" si="1"/>
        <v>0</v>
      </c>
      <c r="N14" s="23">
        <v>26</v>
      </c>
      <c r="O14" s="23">
        <v>19037.5</v>
      </c>
      <c r="P14" s="23">
        <v>19037.5</v>
      </c>
      <c r="Q14" s="23">
        <f t="shared" si="2"/>
        <v>0</v>
      </c>
    </row>
    <row r="15" spans="1:17" ht="25.5" x14ac:dyDescent="0.25">
      <c r="A15" s="21">
        <v>6</v>
      </c>
      <c r="B15" s="23" t="s">
        <v>30</v>
      </c>
      <c r="C15" s="37" t="s">
        <v>36</v>
      </c>
      <c r="D15" s="23"/>
      <c r="E15" s="23" t="s">
        <v>68</v>
      </c>
      <c r="F15" s="22" t="s">
        <v>113</v>
      </c>
      <c r="G15" s="22" t="s">
        <v>80</v>
      </c>
      <c r="H15" s="23">
        <v>33</v>
      </c>
      <c r="I15" s="23">
        <v>0</v>
      </c>
      <c r="J15" s="23">
        <v>0</v>
      </c>
      <c r="K15" s="23">
        <v>0</v>
      </c>
      <c r="L15" s="23">
        <v>0</v>
      </c>
      <c r="M15" s="23">
        <f t="shared" si="1"/>
        <v>0</v>
      </c>
      <c r="N15" s="23">
        <v>0</v>
      </c>
      <c r="O15" s="23">
        <v>0</v>
      </c>
      <c r="P15" s="23">
        <v>0</v>
      </c>
      <c r="Q15" s="23">
        <f t="shared" si="2"/>
        <v>0</v>
      </c>
    </row>
    <row r="16" spans="1:17" ht="25.5" x14ac:dyDescent="0.25">
      <c r="A16" s="21">
        <v>7</v>
      </c>
      <c r="B16" s="23" t="s">
        <v>26</v>
      </c>
      <c r="C16" s="37" t="s">
        <v>36</v>
      </c>
      <c r="D16" s="23"/>
      <c r="E16" s="23" t="s">
        <v>68</v>
      </c>
      <c r="F16" s="22" t="s">
        <v>114</v>
      </c>
      <c r="G16" s="22" t="s">
        <v>80</v>
      </c>
      <c r="H16" s="23">
        <v>51</v>
      </c>
      <c r="I16" s="23">
        <v>20</v>
      </c>
      <c r="J16" s="23">
        <v>20</v>
      </c>
      <c r="K16" s="23">
        <v>8351.8799999999992</v>
      </c>
      <c r="L16" s="23">
        <v>8351.8799999999992</v>
      </c>
      <c r="M16" s="23">
        <f t="shared" si="1"/>
        <v>0</v>
      </c>
      <c r="N16" s="23">
        <v>10</v>
      </c>
      <c r="O16" s="23">
        <v>14011.6</v>
      </c>
      <c r="P16" s="23">
        <v>14011.6</v>
      </c>
      <c r="Q16" s="23">
        <f t="shared" si="2"/>
        <v>0</v>
      </c>
    </row>
    <row r="17" spans="1:17" ht="25.5" x14ac:dyDescent="0.25">
      <c r="A17" s="21">
        <v>8</v>
      </c>
      <c r="B17" s="22" t="s">
        <v>145</v>
      </c>
      <c r="C17" s="37" t="s">
        <v>61</v>
      </c>
      <c r="D17" s="23"/>
      <c r="E17" s="23" t="s">
        <v>62</v>
      </c>
      <c r="F17" s="22" t="s">
        <v>146</v>
      </c>
      <c r="G17" s="22" t="s">
        <v>80</v>
      </c>
      <c r="H17" s="23">
        <v>3</v>
      </c>
      <c r="I17" s="23">
        <v>3</v>
      </c>
      <c r="J17" s="23">
        <v>3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f t="shared" si="2"/>
        <v>0</v>
      </c>
    </row>
    <row r="18" spans="1:17" x14ac:dyDescent="0.25">
      <c r="A18" s="33">
        <v>1</v>
      </c>
      <c r="B18" s="34" t="s">
        <v>160</v>
      </c>
      <c r="C18" s="34" t="s">
        <v>36</v>
      </c>
      <c r="D18" s="34"/>
      <c r="E18" s="34" t="s">
        <v>115</v>
      </c>
      <c r="F18" s="35" t="s">
        <v>116</v>
      </c>
      <c r="G18" s="35" t="s">
        <v>117</v>
      </c>
      <c r="H18" s="36">
        <v>4</v>
      </c>
      <c r="I18" s="36">
        <v>2</v>
      </c>
      <c r="J18" s="36">
        <v>2</v>
      </c>
      <c r="K18" s="36">
        <v>0</v>
      </c>
      <c r="L18" s="36">
        <v>87.7</v>
      </c>
      <c r="M18" s="36">
        <v>87.7</v>
      </c>
      <c r="N18" s="36">
        <v>502</v>
      </c>
      <c r="O18" s="36">
        <v>0</v>
      </c>
      <c r="P18" s="36">
        <v>0</v>
      </c>
      <c r="Q18" s="36">
        <v>0</v>
      </c>
    </row>
    <row r="19" spans="1:17" x14ac:dyDescent="0.25">
      <c r="A19" s="33">
        <f>A18+1</f>
        <v>2</v>
      </c>
      <c r="B19" s="34" t="s">
        <v>161</v>
      </c>
      <c r="C19" s="34" t="s">
        <v>36</v>
      </c>
      <c r="D19" s="34"/>
      <c r="E19" s="34" t="s">
        <v>78</v>
      </c>
      <c r="F19" s="35" t="s">
        <v>118</v>
      </c>
      <c r="G19" s="35" t="s">
        <v>117</v>
      </c>
      <c r="H19" s="36">
        <v>17</v>
      </c>
      <c r="I19" s="36">
        <v>5</v>
      </c>
      <c r="J19" s="36">
        <v>5</v>
      </c>
      <c r="K19" s="36">
        <v>0</v>
      </c>
      <c r="L19" s="36">
        <v>7312.3</v>
      </c>
      <c r="M19" s="36">
        <v>7312.3</v>
      </c>
      <c r="N19" s="36">
        <v>0</v>
      </c>
      <c r="O19" s="36">
        <v>0</v>
      </c>
      <c r="P19" s="36">
        <v>0</v>
      </c>
      <c r="Q19" s="36">
        <v>0</v>
      </c>
    </row>
    <row r="20" spans="1:17" x14ac:dyDescent="0.25">
      <c r="A20" s="33">
        <f t="shared" ref="A20:A21" si="3">A19+1</f>
        <v>3</v>
      </c>
      <c r="B20" s="34" t="s">
        <v>119</v>
      </c>
      <c r="C20" s="34" t="s">
        <v>36</v>
      </c>
      <c r="D20" s="34"/>
      <c r="E20" s="34" t="s">
        <v>120</v>
      </c>
      <c r="F20" s="35" t="s">
        <v>121</v>
      </c>
      <c r="G20" s="35" t="s">
        <v>117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</row>
    <row r="21" spans="1:17" ht="25.5" x14ac:dyDescent="0.25">
      <c r="A21" s="33">
        <f t="shared" si="3"/>
        <v>4</v>
      </c>
      <c r="B21" s="34" t="s">
        <v>162</v>
      </c>
      <c r="C21" s="34" t="s">
        <v>36</v>
      </c>
      <c r="D21" s="34"/>
      <c r="E21" s="34" t="s">
        <v>122</v>
      </c>
      <c r="F21" s="35" t="s">
        <v>123</v>
      </c>
      <c r="G21" s="35" t="s">
        <v>117</v>
      </c>
      <c r="H21" s="36">
        <v>2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</row>
    <row r="22" spans="1:17" x14ac:dyDescent="0.25">
      <c r="A22" s="17">
        <v>1</v>
      </c>
      <c r="B22" s="15" t="s">
        <v>163</v>
      </c>
      <c r="C22" s="15" t="s">
        <v>61</v>
      </c>
      <c r="D22" s="15" t="s">
        <v>79</v>
      </c>
      <c r="E22" s="15" t="s">
        <v>62</v>
      </c>
      <c r="F22" s="15"/>
      <c r="G22" s="15" t="s">
        <v>63</v>
      </c>
      <c r="H22" s="16">
        <v>60</v>
      </c>
      <c r="I22" s="16">
        <v>16</v>
      </c>
      <c r="J22" s="16">
        <v>16</v>
      </c>
      <c r="K22" s="16">
        <v>19205.89</v>
      </c>
      <c r="L22" s="16">
        <v>7224.2</v>
      </c>
      <c r="M22" s="16">
        <v>11981.6</v>
      </c>
      <c r="N22" s="16">
        <v>34</v>
      </c>
      <c r="O22" s="38">
        <v>33742.300000000003</v>
      </c>
      <c r="P22" s="17">
        <v>31980.3</v>
      </c>
      <c r="Q22" s="17">
        <v>1762</v>
      </c>
    </row>
    <row r="23" spans="1:17" x14ac:dyDescent="0.25">
      <c r="A23" s="17">
        <f t="shared" ref="A23:A30" si="4">A22+1</f>
        <v>2</v>
      </c>
      <c r="B23" s="15" t="s">
        <v>164</v>
      </c>
      <c r="C23" s="34" t="s">
        <v>36</v>
      </c>
      <c r="D23" s="15"/>
      <c r="E23" s="15" t="s">
        <v>62</v>
      </c>
      <c r="F23" s="15"/>
      <c r="G23" s="15" t="s">
        <v>63</v>
      </c>
      <c r="H23" s="16">
        <v>57</v>
      </c>
      <c r="I23" s="16">
        <v>11</v>
      </c>
      <c r="J23" s="16">
        <v>11</v>
      </c>
      <c r="K23" s="16">
        <v>18324.8</v>
      </c>
      <c r="L23" s="16">
        <v>1233.4000000000001</v>
      </c>
      <c r="M23" s="16">
        <v>17091.400000000001</v>
      </c>
      <c r="N23" s="16">
        <v>34</v>
      </c>
      <c r="O23" s="38">
        <v>39723.42</v>
      </c>
      <c r="P23" s="17">
        <v>25874.1</v>
      </c>
      <c r="Q23" s="17">
        <v>13849.32</v>
      </c>
    </row>
    <row r="24" spans="1:17" x14ac:dyDescent="0.25">
      <c r="A24" s="17">
        <v>3</v>
      </c>
      <c r="B24" s="15" t="s">
        <v>165</v>
      </c>
      <c r="C24" s="34" t="s">
        <v>36</v>
      </c>
      <c r="D24" s="15"/>
      <c r="E24" s="15" t="s">
        <v>62</v>
      </c>
      <c r="F24" s="15"/>
      <c r="G24" s="15" t="s">
        <v>63</v>
      </c>
      <c r="H24" s="16"/>
      <c r="I24" s="16"/>
      <c r="J24" s="16"/>
      <c r="K24" s="16"/>
      <c r="L24" s="16"/>
      <c r="M24" s="16"/>
      <c r="N24" s="16"/>
      <c r="O24" s="38"/>
      <c r="P24" s="17"/>
      <c r="Q24" s="17"/>
    </row>
    <row r="25" spans="1:17" x14ac:dyDescent="0.25">
      <c r="A25" s="17">
        <v>4</v>
      </c>
      <c r="B25" s="15" t="s">
        <v>166</v>
      </c>
      <c r="C25" s="34" t="s">
        <v>36</v>
      </c>
      <c r="D25" s="15"/>
      <c r="E25" s="15" t="s">
        <v>64</v>
      </c>
      <c r="F25" s="40"/>
      <c r="G25" s="15" t="s">
        <v>63</v>
      </c>
      <c r="H25" s="16">
        <v>17</v>
      </c>
      <c r="I25" s="16"/>
      <c r="J25" s="16"/>
      <c r="K25" s="16"/>
      <c r="L25" s="16"/>
      <c r="M25" s="16"/>
      <c r="N25" s="16">
        <v>7</v>
      </c>
      <c r="O25" s="38">
        <v>10395.799999999999</v>
      </c>
      <c r="P25" s="17">
        <v>0</v>
      </c>
      <c r="Q25" s="17">
        <v>10395.799999999999</v>
      </c>
    </row>
    <row r="26" spans="1:17" x14ac:dyDescent="0.25">
      <c r="A26" s="17">
        <f t="shared" si="4"/>
        <v>5</v>
      </c>
      <c r="B26" s="15" t="s">
        <v>167</v>
      </c>
      <c r="C26" s="34" t="s">
        <v>36</v>
      </c>
      <c r="D26" s="15"/>
      <c r="E26" s="15" t="s">
        <v>66</v>
      </c>
      <c r="F26" s="15"/>
      <c r="G26" s="15" t="s">
        <v>63</v>
      </c>
      <c r="H26" s="16"/>
      <c r="I26" s="16"/>
      <c r="J26" s="16"/>
      <c r="K26" s="16"/>
      <c r="L26" s="16"/>
      <c r="M26" s="16"/>
      <c r="N26" s="16"/>
      <c r="O26" s="38"/>
      <c r="P26" s="17"/>
      <c r="Q26" s="17"/>
    </row>
    <row r="27" spans="1:17" x14ac:dyDescent="0.25">
      <c r="A27" s="17">
        <f t="shared" si="4"/>
        <v>6</v>
      </c>
      <c r="B27" s="15" t="s">
        <v>65</v>
      </c>
      <c r="C27" s="34" t="s">
        <v>36</v>
      </c>
      <c r="D27" s="15"/>
      <c r="E27" s="15" t="s">
        <v>66</v>
      </c>
      <c r="F27" s="15"/>
      <c r="G27" s="15" t="s">
        <v>63</v>
      </c>
      <c r="H27" s="16">
        <v>9</v>
      </c>
      <c r="I27" s="16"/>
      <c r="J27" s="16"/>
      <c r="K27" s="16"/>
      <c r="L27" s="16"/>
      <c r="M27" s="16"/>
      <c r="N27" s="16">
        <v>4</v>
      </c>
      <c r="O27" s="38">
        <v>3700.2</v>
      </c>
      <c r="P27" s="17">
        <v>0</v>
      </c>
      <c r="Q27" s="17">
        <v>3700.2</v>
      </c>
    </row>
    <row r="28" spans="1:17" x14ac:dyDescent="0.25">
      <c r="A28" s="17">
        <f t="shared" si="4"/>
        <v>7</v>
      </c>
      <c r="B28" s="15" t="s">
        <v>124</v>
      </c>
      <c r="C28" s="34" t="s">
        <v>36</v>
      </c>
      <c r="D28" s="15"/>
      <c r="E28" s="15" t="s">
        <v>125</v>
      </c>
      <c r="F28" s="15"/>
      <c r="G28" s="15" t="s">
        <v>63</v>
      </c>
      <c r="H28" s="16">
        <v>2</v>
      </c>
      <c r="I28" s="16"/>
      <c r="J28" s="16"/>
      <c r="K28" s="16"/>
      <c r="L28" s="16"/>
      <c r="M28" s="16"/>
      <c r="N28" s="16"/>
      <c r="O28" s="38"/>
      <c r="P28" s="17"/>
      <c r="Q28" s="17"/>
    </row>
    <row r="29" spans="1:17" x14ac:dyDescent="0.25">
      <c r="A29" s="17">
        <f t="shared" si="4"/>
        <v>8</v>
      </c>
      <c r="B29" s="15" t="s">
        <v>168</v>
      </c>
      <c r="C29" s="34" t="s">
        <v>36</v>
      </c>
      <c r="D29" s="15"/>
      <c r="E29" s="15" t="s">
        <v>82</v>
      </c>
      <c r="F29" s="15"/>
      <c r="G29" s="15" t="s">
        <v>63</v>
      </c>
      <c r="H29" s="16">
        <v>31</v>
      </c>
      <c r="I29" s="16">
        <v>5</v>
      </c>
      <c r="J29" s="16">
        <v>5</v>
      </c>
      <c r="K29" s="16">
        <v>4757.3999999999996</v>
      </c>
      <c r="L29" s="16">
        <v>0</v>
      </c>
      <c r="M29" s="16">
        <v>4757.3999999999996</v>
      </c>
      <c r="N29" s="16">
        <v>15</v>
      </c>
      <c r="O29" s="38">
        <v>15681.8</v>
      </c>
      <c r="P29" s="17">
        <v>0</v>
      </c>
      <c r="Q29" s="17">
        <v>15681.8</v>
      </c>
    </row>
    <row r="30" spans="1:17" x14ac:dyDescent="0.25">
      <c r="A30" s="17">
        <f t="shared" si="4"/>
        <v>9</v>
      </c>
      <c r="B30" s="15" t="s">
        <v>169</v>
      </c>
      <c r="C30" s="34" t="s">
        <v>36</v>
      </c>
      <c r="D30" s="15"/>
      <c r="E30" s="15" t="s">
        <v>83</v>
      </c>
      <c r="F30" s="15"/>
      <c r="G30" s="15" t="s">
        <v>63</v>
      </c>
      <c r="H30" s="16">
        <v>22</v>
      </c>
      <c r="I30" s="16">
        <v>4</v>
      </c>
      <c r="J30" s="16">
        <v>4</v>
      </c>
      <c r="K30" s="16">
        <v>5462.2</v>
      </c>
      <c r="L30" s="16">
        <v>2995.4</v>
      </c>
      <c r="M30" s="16">
        <v>2466.8000000000002</v>
      </c>
      <c r="N30" s="16">
        <v>18</v>
      </c>
      <c r="O30" s="38">
        <v>14630.66</v>
      </c>
      <c r="P30" s="17">
        <v>13397.26</v>
      </c>
      <c r="Q30" s="17">
        <v>1233.4000000000001</v>
      </c>
    </row>
    <row r="31" spans="1:17" ht="25.5" x14ac:dyDescent="0.25">
      <c r="A31" s="17">
        <v>10</v>
      </c>
      <c r="B31" s="15" t="s">
        <v>126</v>
      </c>
      <c r="C31" s="15" t="s">
        <v>61</v>
      </c>
      <c r="D31" s="15" t="s">
        <v>127</v>
      </c>
      <c r="E31" s="15" t="s">
        <v>82</v>
      </c>
      <c r="F31" s="15"/>
      <c r="G31" s="15" t="s">
        <v>63</v>
      </c>
      <c r="H31" s="16">
        <v>32</v>
      </c>
      <c r="I31" s="16">
        <v>1</v>
      </c>
      <c r="J31" s="16">
        <v>1</v>
      </c>
      <c r="K31" s="16">
        <v>528.6</v>
      </c>
      <c r="L31" s="16">
        <v>528.6</v>
      </c>
      <c r="M31" s="16">
        <v>0</v>
      </c>
      <c r="N31" s="16"/>
      <c r="O31" s="38"/>
      <c r="P31" s="17"/>
      <c r="Q31" s="17"/>
    </row>
    <row r="32" spans="1:17" x14ac:dyDescent="0.25">
      <c r="A32" s="17">
        <v>11</v>
      </c>
      <c r="B32" s="15" t="s">
        <v>170</v>
      </c>
      <c r="C32" s="15" t="s">
        <v>61</v>
      </c>
      <c r="D32" s="15" t="s">
        <v>128</v>
      </c>
      <c r="E32" s="15" t="s">
        <v>62</v>
      </c>
      <c r="F32" s="15"/>
      <c r="G32" s="15" t="s">
        <v>63</v>
      </c>
      <c r="H32" s="16">
        <v>61</v>
      </c>
      <c r="I32" s="16">
        <v>11</v>
      </c>
      <c r="J32" s="16">
        <v>11</v>
      </c>
      <c r="K32" s="16">
        <v>15153.2</v>
      </c>
      <c r="L32" s="16">
        <v>8933.6</v>
      </c>
      <c r="M32" s="16">
        <v>6219.6</v>
      </c>
      <c r="N32" s="16"/>
      <c r="O32" s="38"/>
      <c r="P32" s="17"/>
      <c r="Q32" s="17"/>
    </row>
    <row r="33" spans="1:17" x14ac:dyDescent="0.25">
      <c r="A33" s="17">
        <v>12</v>
      </c>
      <c r="B33" s="15" t="s">
        <v>171</v>
      </c>
      <c r="C33" s="34" t="s">
        <v>36</v>
      </c>
      <c r="D33" s="15"/>
      <c r="E33" s="15" t="s">
        <v>62</v>
      </c>
      <c r="F33" s="15"/>
      <c r="G33" s="15" t="s">
        <v>63</v>
      </c>
      <c r="H33" s="16">
        <v>34</v>
      </c>
      <c r="I33" s="16">
        <v>9</v>
      </c>
      <c r="J33" s="16">
        <v>9</v>
      </c>
      <c r="K33" s="16">
        <v>7576.6</v>
      </c>
      <c r="L33" s="16">
        <v>2833.14</v>
      </c>
      <c r="M33" s="16">
        <v>4743.46</v>
      </c>
      <c r="N33" s="16"/>
      <c r="O33" s="38"/>
      <c r="P33" s="17"/>
      <c r="Q33" s="17"/>
    </row>
    <row r="34" spans="1:17" x14ac:dyDescent="0.25">
      <c r="A34" s="17">
        <v>13</v>
      </c>
      <c r="B34" s="15" t="s">
        <v>172</v>
      </c>
      <c r="C34" s="34" t="s">
        <v>36</v>
      </c>
      <c r="D34" s="15"/>
      <c r="E34" s="15" t="s">
        <v>62</v>
      </c>
      <c r="F34" s="15"/>
      <c r="G34" s="15" t="s">
        <v>63</v>
      </c>
      <c r="H34" s="16">
        <v>15</v>
      </c>
      <c r="I34" s="16"/>
      <c r="J34" s="16"/>
      <c r="K34" s="16"/>
      <c r="L34" s="16"/>
      <c r="M34" s="16"/>
      <c r="N34" s="16"/>
      <c r="O34" s="38"/>
      <c r="P34" s="17"/>
      <c r="Q34" s="17"/>
    </row>
    <row r="35" spans="1:17" x14ac:dyDescent="0.25">
      <c r="A35" s="17">
        <v>14</v>
      </c>
      <c r="B35" s="15" t="s">
        <v>173</v>
      </c>
      <c r="C35" s="34" t="s">
        <v>36</v>
      </c>
      <c r="D35" s="15"/>
      <c r="E35" s="15" t="s">
        <v>83</v>
      </c>
      <c r="F35" s="15"/>
      <c r="G35" s="15" t="s">
        <v>63</v>
      </c>
      <c r="H35" s="16">
        <v>1</v>
      </c>
      <c r="I35" s="16"/>
      <c r="J35" s="16"/>
      <c r="K35" s="16"/>
      <c r="L35" s="16"/>
      <c r="M35" s="16"/>
      <c r="N35" s="16"/>
      <c r="O35" s="38"/>
      <c r="P35" s="17"/>
      <c r="Q35" s="17"/>
    </row>
    <row r="36" spans="1:17" x14ac:dyDescent="0.25">
      <c r="A36" s="17">
        <v>15</v>
      </c>
      <c r="B36" s="15" t="s">
        <v>148</v>
      </c>
      <c r="C36" s="15" t="s">
        <v>35</v>
      </c>
      <c r="D36" s="15" t="s">
        <v>149</v>
      </c>
      <c r="E36" s="15" t="s">
        <v>150</v>
      </c>
      <c r="F36" s="15"/>
      <c r="G36" s="15" t="s">
        <v>63</v>
      </c>
      <c r="H36" s="16">
        <v>1</v>
      </c>
      <c r="I36" s="16"/>
      <c r="J36" s="16"/>
      <c r="K36" s="16"/>
      <c r="L36" s="16"/>
      <c r="M36" s="16"/>
      <c r="N36" s="16"/>
      <c r="O36" s="38"/>
      <c r="P36" s="17"/>
      <c r="Q36" s="17"/>
    </row>
    <row r="37" spans="1:17" x14ac:dyDescent="0.25">
      <c r="A37" s="17">
        <v>16</v>
      </c>
      <c r="B37" s="15" t="s">
        <v>159</v>
      </c>
      <c r="C37" s="34" t="s">
        <v>36</v>
      </c>
      <c r="D37" s="15"/>
      <c r="E37" s="15" t="s">
        <v>62</v>
      </c>
      <c r="F37" s="15"/>
      <c r="G37" s="15" t="s">
        <v>63</v>
      </c>
      <c r="H37" s="16">
        <v>4</v>
      </c>
      <c r="I37" s="16"/>
      <c r="J37" s="16"/>
      <c r="K37" s="16"/>
      <c r="L37" s="16"/>
      <c r="M37" s="16"/>
      <c r="N37" s="16"/>
      <c r="O37" s="38"/>
      <c r="P37" s="17"/>
      <c r="Q37" s="17"/>
    </row>
    <row r="38" spans="1:17" x14ac:dyDescent="0.25">
      <c r="A38" s="17">
        <v>17</v>
      </c>
      <c r="B38" s="15" t="s">
        <v>174</v>
      </c>
      <c r="C38" s="34" t="s">
        <v>36</v>
      </c>
      <c r="D38" s="15"/>
      <c r="E38" s="15" t="s">
        <v>62</v>
      </c>
      <c r="F38" s="15"/>
      <c r="G38" s="15" t="s">
        <v>63</v>
      </c>
      <c r="H38" s="16">
        <v>7</v>
      </c>
      <c r="I38" s="16"/>
      <c r="J38" s="16"/>
      <c r="K38" s="16"/>
      <c r="L38" s="16"/>
      <c r="M38" s="16"/>
      <c r="N38" s="16"/>
      <c r="O38" s="38"/>
      <c r="P38" s="17"/>
      <c r="Q38" s="17"/>
    </row>
    <row r="39" spans="1:17" ht="25.5" x14ac:dyDescent="0.25">
      <c r="A39" s="42">
        <v>326</v>
      </c>
      <c r="B39" s="42" t="s">
        <v>175</v>
      </c>
      <c r="C39" s="42" t="s">
        <v>35</v>
      </c>
      <c r="D39" s="42" t="s">
        <v>176</v>
      </c>
      <c r="E39" s="42" t="s">
        <v>88</v>
      </c>
      <c r="F39" s="42" t="s">
        <v>177</v>
      </c>
      <c r="G39" s="42" t="s">
        <v>48</v>
      </c>
      <c r="H39" s="42">
        <v>0</v>
      </c>
      <c r="I39" s="42">
        <v>0</v>
      </c>
      <c r="J39" s="42">
        <v>0</v>
      </c>
      <c r="K39" s="43">
        <v>0</v>
      </c>
      <c r="L39" s="43">
        <v>0</v>
      </c>
      <c r="M39" s="43">
        <v>0</v>
      </c>
      <c r="N39" s="42">
        <v>7</v>
      </c>
      <c r="O39" s="43">
        <v>11624.33</v>
      </c>
      <c r="P39" s="43">
        <v>11624.33</v>
      </c>
      <c r="Q39" s="43">
        <v>0</v>
      </c>
    </row>
    <row r="40" spans="1:17" ht="25.5" x14ac:dyDescent="0.25">
      <c r="A40" s="42">
        <v>346</v>
      </c>
      <c r="B40" s="42" t="s">
        <v>84</v>
      </c>
      <c r="C40" s="42" t="s">
        <v>35</v>
      </c>
      <c r="D40" s="42" t="s">
        <v>39</v>
      </c>
      <c r="E40" s="42" t="s">
        <v>85</v>
      </c>
      <c r="F40" s="42" t="s">
        <v>86</v>
      </c>
      <c r="G40" s="42" t="s">
        <v>48</v>
      </c>
      <c r="H40" s="42">
        <v>0</v>
      </c>
      <c r="I40" s="42">
        <v>0</v>
      </c>
      <c r="J40" s="42">
        <v>0</v>
      </c>
      <c r="K40" s="43">
        <v>0</v>
      </c>
      <c r="L40" s="43">
        <v>0</v>
      </c>
      <c r="M40" s="43">
        <v>0</v>
      </c>
      <c r="N40" s="42">
        <v>99</v>
      </c>
      <c r="O40" s="43">
        <v>130549.05</v>
      </c>
      <c r="P40" s="43">
        <v>130549.05</v>
      </c>
      <c r="Q40" s="43">
        <v>0</v>
      </c>
    </row>
    <row r="41" spans="1:17" ht="25.5" x14ac:dyDescent="0.25">
      <c r="A41" s="42">
        <v>332</v>
      </c>
      <c r="B41" s="42" t="s">
        <v>51</v>
      </c>
      <c r="C41" s="42" t="s">
        <v>36</v>
      </c>
      <c r="D41" s="42" t="s">
        <v>37</v>
      </c>
      <c r="E41" s="42" t="s">
        <v>52</v>
      </c>
      <c r="F41" s="42" t="s">
        <v>87</v>
      </c>
      <c r="G41" s="42" t="s">
        <v>48</v>
      </c>
      <c r="H41" s="42">
        <v>35</v>
      </c>
      <c r="I41" s="42">
        <v>31</v>
      </c>
      <c r="J41" s="42">
        <v>41</v>
      </c>
      <c r="K41" s="43">
        <v>39750.44</v>
      </c>
      <c r="L41" s="43">
        <v>25660.16</v>
      </c>
      <c r="M41" s="43">
        <v>14090.28</v>
      </c>
      <c r="N41" s="42">
        <v>23</v>
      </c>
      <c r="O41" s="43">
        <v>45250.18</v>
      </c>
      <c r="P41" s="43">
        <v>43671.05</v>
      </c>
      <c r="Q41" s="43">
        <v>1579.13</v>
      </c>
    </row>
    <row r="42" spans="1:17" ht="25.5" x14ac:dyDescent="0.25">
      <c r="A42" s="42">
        <v>452</v>
      </c>
      <c r="B42" s="42" t="s">
        <v>18</v>
      </c>
      <c r="C42" s="42" t="s">
        <v>61</v>
      </c>
      <c r="D42" s="42" t="s">
        <v>151</v>
      </c>
      <c r="E42" s="42" t="s">
        <v>88</v>
      </c>
      <c r="F42" s="42" t="s">
        <v>152</v>
      </c>
      <c r="G42" s="42" t="s">
        <v>48</v>
      </c>
      <c r="H42" s="42">
        <v>36</v>
      </c>
      <c r="I42" s="42">
        <v>8</v>
      </c>
      <c r="J42" s="42">
        <v>9</v>
      </c>
      <c r="K42" s="43">
        <v>14704.99</v>
      </c>
      <c r="L42" s="43">
        <v>14704.99</v>
      </c>
      <c r="M42" s="43">
        <v>0</v>
      </c>
      <c r="N42" s="42">
        <v>0</v>
      </c>
      <c r="O42" s="43">
        <v>0</v>
      </c>
      <c r="P42" s="43">
        <v>0</v>
      </c>
      <c r="Q42" s="43">
        <v>0</v>
      </c>
    </row>
    <row r="43" spans="1:17" ht="25.5" x14ac:dyDescent="0.25">
      <c r="A43" s="42">
        <v>359</v>
      </c>
      <c r="B43" s="42" t="s">
        <v>71</v>
      </c>
      <c r="C43" s="42" t="s">
        <v>36</v>
      </c>
      <c r="D43" s="42" t="s">
        <v>37</v>
      </c>
      <c r="E43" s="42" t="s">
        <v>72</v>
      </c>
      <c r="F43" s="42" t="s">
        <v>178</v>
      </c>
      <c r="G43" s="42" t="s">
        <v>48</v>
      </c>
      <c r="H43" s="42">
        <v>33</v>
      </c>
      <c r="I43" s="42">
        <v>18</v>
      </c>
      <c r="J43" s="42">
        <v>20</v>
      </c>
      <c r="K43" s="43">
        <v>13382.39</v>
      </c>
      <c r="L43" s="43">
        <v>13382.39</v>
      </c>
      <c r="M43" s="43">
        <v>0</v>
      </c>
      <c r="N43" s="42">
        <v>22</v>
      </c>
      <c r="O43" s="43">
        <v>26751.37</v>
      </c>
      <c r="P43" s="43">
        <v>26751.37</v>
      </c>
      <c r="Q43" s="43">
        <v>0</v>
      </c>
    </row>
    <row r="44" spans="1:17" ht="38.25" x14ac:dyDescent="0.25">
      <c r="A44" s="42">
        <v>439</v>
      </c>
      <c r="B44" s="42" t="s">
        <v>89</v>
      </c>
      <c r="C44" s="42" t="s">
        <v>36</v>
      </c>
      <c r="D44" s="42" t="s">
        <v>37</v>
      </c>
      <c r="E44" s="42" t="s">
        <v>90</v>
      </c>
      <c r="F44" s="42" t="s">
        <v>129</v>
      </c>
      <c r="G44" s="42" t="s">
        <v>48</v>
      </c>
      <c r="H44" s="42">
        <v>2</v>
      </c>
      <c r="I44" s="42">
        <v>0</v>
      </c>
      <c r="J44" s="42">
        <v>0</v>
      </c>
      <c r="K44" s="43">
        <v>0</v>
      </c>
      <c r="L44" s="43">
        <v>0</v>
      </c>
      <c r="M44" s="43">
        <v>0</v>
      </c>
      <c r="N44" s="42">
        <v>0</v>
      </c>
      <c r="O44" s="43">
        <v>0</v>
      </c>
      <c r="P44" s="43">
        <v>0</v>
      </c>
      <c r="Q44" s="43">
        <v>0</v>
      </c>
    </row>
    <row r="45" spans="1:17" ht="25.5" x14ac:dyDescent="0.25">
      <c r="A45" s="42">
        <v>327</v>
      </c>
      <c r="B45" s="42" t="s">
        <v>19</v>
      </c>
      <c r="C45" s="42" t="s">
        <v>36</v>
      </c>
      <c r="D45" s="42" t="s">
        <v>37</v>
      </c>
      <c r="E45" s="42" t="s">
        <v>40</v>
      </c>
      <c r="F45" s="42" t="s">
        <v>130</v>
      </c>
      <c r="G45" s="42" t="s">
        <v>48</v>
      </c>
      <c r="H45" s="42">
        <v>12</v>
      </c>
      <c r="I45" s="42">
        <v>11</v>
      </c>
      <c r="J45" s="42">
        <v>15</v>
      </c>
      <c r="K45" s="43">
        <v>0</v>
      </c>
      <c r="L45" s="43">
        <v>0</v>
      </c>
      <c r="M45" s="43">
        <v>0</v>
      </c>
      <c r="N45" s="42">
        <v>13</v>
      </c>
      <c r="O45" s="43">
        <v>7860.97</v>
      </c>
      <c r="P45" s="43">
        <v>7860.87</v>
      </c>
      <c r="Q45" s="43">
        <v>0</v>
      </c>
    </row>
    <row r="46" spans="1:17" ht="25.5" x14ac:dyDescent="0.25">
      <c r="A46" s="42">
        <v>328</v>
      </c>
      <c r="B46" s="42" t="s">
        <v>20</v>
      </c>
      <c r="C46" s="42" t="s">
        <v>36</v>
      </c>
      <c r="D46" s="42" t="s">
        <v>37</v>
      </c>
      <c r="E46" s="42" t="s">
        <v>41</v>
      </c>
      <c r="F46" s="42" t="s">
        <v>91</v>
      </c>
      <c r="G46" s="42" t="s">
        <v>48</v>
      </c>
      <c r="H46" s="42">
        <v>40</v>
      </c>
      <c r="I46" s="42">
        <v>30</v>
      </c>
      <c r="J46" s="42">
        <v>34</v>
      </c>
      <c r="K46" s="43">
        <v>46183.08</v>
      </c>
      <c r="L46" s="43">
        <v>46183.08</v>
      </c>
      <c r="M46" s="43">
        <v>0</v>
      </c>
      <c r="N46" s="42">
        <v>22</v>
      </c>
      <c r="O46" s="43">
        <v>47265.48</v>
      </c>
      <c r="P46" s="43">
        <v>47265.48</v>
      </c>
      <c r="Q46" s="43">
        <v>0</v>
      </c>
    </row>
    <row r="47" spans="1:17" ht="25.5" x14ac:dyDescent="0.25">
      <c r="A47" s="42">
        <v>351</v>
      </c>
      <c r="B47" s="42" t="s">
        <v>21</v>
      </c>
      <c r="C47" s="42" t="s">
        <v>35</v>
      </c>
      <c r="D47" s="42" t="s">
        <v>38</v>
      </c>
      <c r="E47" s="42" t="s">
        <v>42</v>
      </c>
      <c r="F47" s="42" t="s">
        <v>53</v>
      </c>
      <c r="G47" s="42" t="s">
        <v>48</v>
      </c>
      <c r="H47" s="42">
        <v>40</v>
      </c>
      <c r="I47" s="42">
        <v>9</v>
      </c>
      <c r="J47" s="42">
        <v>11</v>
      </c>
      <c r="K47" s="43">
        <v>10847.25</v>
      </c>
      <c r="L47" s="43">
        <v>6396.06</v>
      </c>
      <c r="M47" s="43">
        <v>4451.1899999999996</v>
      </c>
      <c r="N47" s="42">
        <v>9</v>
      </c>
      <c r="O47" s="43">
        <v>35560.76</v>
      </c>
      <c r="P47" s="43">
        <v>17994.560000000001</v>
      </c>
      <c r="Q47" s="43">
        <v>17566.2</v>
      </c>
    </row>
    <row r="48" spans="1:17" ht="25.5" x14ac:dyDescent="0.25">
      <c r="A48" s="42">
        <v>329</v>
      </c>
      <c r="B48" s="42" t="s">
        <v>49</v>
      </c>
      <c r="C48" s="42" t="s">
        <v>36</v>
      </c>
      <c r="D48" s="42" t="s">
        <v>37</v>
      </c>
      <c r="E48" s="42" t="s">
        <v>50</v>
      </c>
      <c r="F48" s="42" t="s">
        <v>92</v>
      </c>
      <c r="G48" s="42" t="s">
        <v>48</v>
      </c>
      <c r="H48" s="42">
        <v>49</v>
      </c>
      <c r="I48" s="42">
        <v>32</v>
      </c>
      <c r="J48" s="42">
        <v>42</v>
      </c>
      <c r="K48" s="43">
        <v>39365.769999999997</v>
      </c>
      <c r="L48" s="43">
        <v>39365.769999999997</v>
      </c>
      <c r="M48" s="43">
        <v>0</v>
      </c>
      <c r="N48" s="42">
        <v>19</v>
      </c>
      <c r="O48" s="43">
        <v>20767.16</v>
      </c>
      <c r="P48" s="43">
        <v>20767.16</v>
      </c>
      <c r="Q48" s="43">
        <v>0</v>
      </c>
    </row>
    <row r="49" spans="1:17" ht="25.5" x14ac:dyDescent="0.25">
      <c r="A49" s="42">
        <v>330</v>
      </c>
      <c r="B49" s="42" t="s">
        <v>22</v>
      </c>
      <c r="C49" s="42" t="s">
        <v>61</v>
      </c>
      <c r="D49" s="42" t="s">
        <v>74</v>
      </c>
      <c r="E49" s="42" t="s">
        <v>85</v>
      </c>
      <c r="F49" s="42" t="s">
        <v>93</v>
      </c>
      <c r="G49" s="42" t="s">
        <v>48</v>
      </c>
      <c r="H49" s="42">
        <v>49</v>
      </c>
      <c r="I49" s="42">
        <v>38</v>
      </c>
      <c r="J49" s="42">
        <v>44</v>
      </c>
      <c r="K49" s="43">
        <v>50055.839999999997</v>
      </c>
      <c r="L49" s="43">
        <v>50055.839999999997</v>
      </c>
      <c r="M49" s="43">
        <v>0</v>
      </c>
      <c r="N49" s="42">
        <v>40</v>
      </c>
      <c r="O49" s="43">
        <v>230533.7</v>
      </c>
      <c r="P49" s="43">
        <v>158664.46</v>
      </c>
      <c r="Q49" s="43">
        <v>71869.240000000005</v>
      </c>
    </row>
    <row r="50" spans="1:17" ht="25.5" x14ac:dyDescent="0.25">
      <c r="A50" s="42">
        <v>355</v>
      </c>
      <c r="B50" s="42" t="s">
        <v>54</v>
      </c>
      <c r="C50" s="42" t="s">
        <v>36</v>
      </c>
      <c r="D50" s="42" t="s">
        <v>37</v>
      </c>
      <c r="E50" s="42" t="s">
        <v>55</v>
      </c>
      <c r="F50" s="42" t="s">
        <v>94</v>
      </c>
      <c r="G50" s="42" t="s">
        <v>48</v>
      </c>
      <c r="H50" s="42">
        <v>74</v>
      </c>
      <c r="I50" s="42">
        <v>61</v>
      </c>
      <c r="J50" s="42">
        <v>73</v>
      </c>
      <c r="K50" s="43">
        <v>40450.58</v>
      </c>
      <c r="L50" s="43">
        <v>39319.379999999997</v>
      </c>
      <c r="M50" s="43">
        <v>1131.2</v>
      </c>
      <c r="N50" s="42">
        <v>64</v>
      </c>
      <c r="O50" s="43">
        <v>105073.38</v>
      </c>
      <c r="P50" s="43">
        <v>88839.14</v>
      </c>
      <c r="Q50" s="43">
        <v>16234.24</v>
      </c>
    </row>
    <row r="51" spans="1:17" ht="25.5" x14ac:dyDescent="0.25">
      <c r="A51" s="42">
        <v>348</v>
      </c>
      <c r="B51" s="42" t="s">
        <v>23</v>
      </c>
      <c r="C51" s="42" t="s">
        <v>36</v>
      </c>
      <c r="D51" s="42" t="s">
        <v>37</v>
      </c>
      <c r="E51" s="42" t="s">
        <v>85</v>
      </c>
      <c r="F51" s="42" t="s">
        <v>95</v>
      </c>
      <c r="G51" s="42" t="s">
        <v>48</v>
      </c>
      <c r="H51" s="42">
        <v>45</v>
      </c>
      <c r="I51" s="42">
        <v>0</v>
      </c>
      <c r="J51" s="42">
        <v>0</v>
      </c>
      <c r="K51" s="43">
        <v>0</v>
      </c>
      <c r="L51" s="43">
        <v>0</v>
      </c>
      <c r="M51" s="43">
        <v>0</v>
      </c>
      <c r="N51" s="42">
        <v>46</v>
      </c>
      <c r="O51" s="43">
        <v>63667.15</v>
      </c>
      <c r="P51" s="43">
        <v>63667.15</v>
      </c>
      <c r="Q51" s="43">
        <v>0</v>
      </c>
    </row>
    <row r="52" spans="1:17" ht="25.5" x14ac:dyDescent="0.25">
      <c r="A52" s="42">
        <v>356</v>
      </c>
      <c r="B52" s="42" t="s">
        <v>56</v>
      </c>
      <c r="C52" s="42" t="s">
        <v>36</v>
      </c>
      <c r="D52" s="42" t="s">
        <v>37</v>
      </c>
      <c r="E52" s="42" t="s">
        <v>57</v>
      </c>
      <c r="F52" s="42" t="s">
        <v>75</v>
      </c>
      <c r="G52" s="42" t="s">
        <v>48</v>
      </c>
      <c r="H52" s="42">
        <v>15</v>
      </c>
      <c r="I52" s="42">
        <v>0</v>
      </c>
      <c r="J52" s="42">
        <v>0</v>
      </c>
      <c r="K52" s="43">
        <v>0</v>
      </c>
      <c r="L52" s="43">
        <v>0</v>
      </c>
      <c r="M52" s="43">
        <v>0</v>
      </c>
      <c r="N52" s="42">
        <v>0</v>
      </c>
      <c r="O52" s="43">
        <v>0</v>
      </c>
      <c r="P52" s="43">
        <v>0</v>
      </c>
      <c r="Q52" s="43">
        <v>0</v>
      </c>
    </row>
    <row r="53" spans="1:17" ht="25.5" x14ac:dyDescent="0.25">
      <c r="A53" s="42">
        <v>440</v>
      </c>
      <c r="B53" s="42" t="s">
        <v>145</v>
      </c>
      <c r="C53" s="42" t="s">
        <v>61</v>
      </c>
      <c r="D53" s="42" t="s">
        <v>179</v>
      </c>
      <c r="E53" s="42" t="s">
        <v>133</v>
      </c>
      <c r="F53" s="42" t="s">
        <v>180</v>
      </c>
      <c r="G53" s="42" t="s">
        <v>48</v>
      </c>
      <c r="H53" s="42">
        <v>3</v>
      </c>
      <c r="I53" s="42">
        <v>0</v>
      </c>
      <c r="J53" s="42">
        <v>0</v>
      </c>
      <c r="K53" s="43">
        <v>0</v>
      </c>
      <c r="L53" s="43">
        <v>0</v>
      </c>
      <c r="M53" s="43">
        <v>0</v>
      </c>
      <c r="N53" s="42">
        <v>0</v>
      </c>
      <c r="O53" s="43">
        <v>0</v>
      </c>
      <c r="P53" s="43">
        <v>0</v>
      </c>
      <c r="Q53" s="43">
        <v>0</v>
      </c>
    </row>
    <row r="54" spans="1:17" ht="25.5" x14ac:dyDescent="0.25">
      <c r="A54" s="42">
        <v>331</v>
      </c>
      <c r="B54" s="42" t="s">
        <v>24</v>
      </c>
      <c r="C54" s="42" t="s">
        <v>36</v>
      </c>
      <c r="D54" s="42" t="s">
        <v>37</v>
      </c>
      <c r="E54" s="42" t="s">
        <v>43</v>
      </c>
      <c r="F54" s="42" t="s">
        <v>76</v>
      </c>
      <c r="G54" s="42" t="s">
        <v>48</v>
      </c>
      <c r="H54" s="42">
        <v>5</v>
      </c>
      <c r="I54" s="42">
        <v>0</v>
      </c>
      <c r="J54" s="42">
        <v>0</v>
      </c>
      <c r="K54" s="43">
        <v>0</v>
      </c>
      <c r="L54" s="43">
        <v>0</v>
      </c>
      <c r="M54" s="43">
        <v>0</v>
      </c>
      <c r="N54" s="42">
        <v>7</v>
      </c>
      <c r="O54" s="43">
        <v>6218.79</v>
      </c>
      <c r="P54" s="43">
        <v>0</v>
      </c>
      <c r="Q54" s="43">
        <v>6218.79</v>
      </c>
    </row>
    <row r="55" spans="1:17" ht="25.5" x14ac:dyDescent="0.25">
      <c r="A55" s="42">
        <v>441</v>
      </c>
      <c r="B55" s="42" t="s">
        <v>181</v>
      </c>
      <c r="C55" s="42" t="s">
        <v>61</v>
      </c>
      <c r="D55" s="42" t="s">
        <v>182</v>
      </c>
      <c r="E55" s="42" t="s">
        <v>133</v>
      </c>
      <c r="F55" s="42" t="s">
        <v>183</v>
      </c>
      <c r="G55" s="42" t="s">
        <v>48</v>
      </c>
      <c r="H55" s="42">
        <v>7</v>
      </c>
      <c r="I55" s="42">
        <v>0</v>
      </c>
      <c r="J55" s="42">
        <v>0</v>
      </c>
      <c r="K55" s="43">
        <v>0</v>
      </c>
      <c r="L55" s="43">
        <v>0</v>
      </c>
      <c r="M55" s="43">
        <v>0</v>
      </c>
      <c r="N55" s="42">
        <v>0</v>
      </c>
      <c r="O55" s="43">
        <v>0</v>
      </c>
      <c r="P55" s="43">
        <v>0</v>
      </c>
      <c r="Q55" s="43">
        <v>0</v>
      </c>
    </row>
    <row r="56" spans="1:17" ht="25.5" x14ac:dyDescent="0.25">
      <c r="A56" s="42">
        <v>333</v>
      </c>
      <c r="B56" s="42" t="s">
        <v>25</v>
      </c>
      <c r="C56" s="42" t="s">
        <v>36</v>
      </c>
      <c r="D56" s="42" t="s">
        <v>37</v>
      </c>
      <c r="E56" s="42" t="s">
        <v>96</v>
      </c>
      <c r="F56" s="42" t="s">
        <v>131</v>
      </c>
      <c r="G56" s="42" t="s">
        <v>48</v>
      </c>
      <c r="H56" s="42">
        <v>40</v>
      </c>
      <c r="I56" s="42">
        <v>9</v>
      </c>
      <c r="J56" s="42">
        <v>15</v>
      </c>
      <c r="K56" s="43">
        <v>19019.849999999999</v>
      </c>
      <c r="L56" s="43">
        <v>19019.849999999999</v>
      </c>
      <c r="M56" s="43">
        <v>0</v>
      </c>
      <c r="N56" s="42">
        <v>14</v>
      </c>
      <c r="O56" s="43">
        <v>10513.87</v>
      </c>
      <c r="P56" s="43">
        <v>10513.87</v>
      </c>
      <c r="Q56" s="43">
        <v>0</v>
      </c>
    </row>
    <row r="57" spans="1:17" ht="25.5" x14ac:dyDescent="0.25">
      <c r="A57" s="42">
        <v>335</v>
      </c>
      <c r="B57" s="42" t="s">
        <v>58</v>
      </c>
      <c r="C57" s="42" t="s">
        <v>36</v>
      </c>
      <c r="D57" s="42" t="s">
        <v>37</v>
      </c>
      <c r="E57" s="42" t="s">
        <v>59</v>
      </c>
      <c r="F57" s="42" t="s">
        <v>97</v>
      </c>
      <c r="G57" s="42" t="s">
        <v>48</v>
      </c>
      <c r="H57" s="42">
        <v>23</v>
      </c>
      <c r="I57" s="42">
        <v>18</v>
      </c>
      <c r="J57" s="42">
        <v>24</v>
      </c>
      <c r="K57" s="43">
        <v>22371.42</v>
      </c>
      <c r="L57" s="43">
        <v>22371.42</v>
      </c>
      <c r="M57" s="43">
        <v>0</v>
      </c>
      <c r="N57" s="42">
        <v>11</v>
      </c>
      <c r="O57" s="43">
        <f>25027.26+217.5</f>
        <v>25244.76</v>
      </c>
      <c r="P57" s="43">
        <f>25027.26+217.5</f>
        <v>25244.76</v>
      </c>
      <c r="Q57" s="43">
        <v>0</v>
      </c>
    </row>
    <row r="58" spans="1:17" ht="25.5" x14ac:dyDescent="0.25">
      <c r="A58" s="42">
        <v>334</v>
      </c>
      <c r="B58" s="42" t="s">
        <v>26</v>
      </c>
      <c r="C58" s="42" t="s">
        <v>36</v>
      </c>
      <c r="D58" s="42" t="s">
        <v>37</v>
      </c>
      <c r="E58" s="42" t="s">
        <v>44</v>
      </c>
      <c r="F58" s="42" t="s">
        <v>98</v>
      </c>
      <c r="G58" s="42" t="s">
        <v>48</v>
      </c>
      <c r="H58" s="42">
        <v>108</v>
      </c>
      <c r="I58" s="42">
        <v>89</v>
      </c>
      <c r="J58" s="42">
        <v>99</v>
      </c>
      <c r="K58" s="43">
        <v>54067.67</v>
      </c>
      <c r="L58" s="43">
        <v>54067.67</v>
      </c>
      <c r="M58" s="43">
        <v>0</v>
      </c>
      <c r="N58" s="42">
        <v>19</v>
      </c>
      <c r="O58" s="43">
        <v>46570.25</v>
      </c>
      <c r="P58" s="43">
        <v>46570.25</v>
      </c>
      <c r="Q58" s="43">
        <v>0</v>
      </c>
    </row>
    <row r="59" spans="1:17" ht="25.5" x14ac:dyDescent="0.25">
      <c r="A59" s="42">
        <v>336</v>
      </c>
      <c r="B59" s="42" t="s">
        <v>77</v>
      </c>
      <c r="C59" s="42" t="s">
        <v>36</v>
      </c>
      <c r="D59" s="42" t="s">
        <v>37</v>
      </c>
      <c r="E59" s="42" t="s">
        <v>43</v>
      </c>
      <c r="F59" s="42" t="s">
        <v>157</v>
      </c>
      <c r="G59" s="42" t="s">
        <v>48</v>
      </c>
      <c r="H59" s="42">
        <v>24</v>
      </c>
      <c r="I59" s="42">
        <v>5</v>
      </c>
      <c r="J59" s="42">
        <v>5</v>
      </c>
      <c r="K59" s="43">
        <v>4581.32</v>
      </c>
      <c r="L59" s="43">
        <v>4581.32</v>
      </c>
      <c r="M59" s="43">
        <v>0</v>
      </c>
      <c r="N59" s="42">
        <v>35</v>
      </c>
      <c r="O59" s="43">
        <v>45184.33</v>
      </c>
      <c r="P59" s="43">
        <v>45184.33</v>
      </c>
      <c r="Q59" s="43">
        <v>0</v>
      </c>
    </row>
    <row r="60" spans="1:17" ht="25.5" x14ac:dyDescent="0.25">
      <c r="A60" s="42">
        <v>349</v>
      </c>
      <c r="B60" s="42" t="s">
        <v>27</v>
      </c>
      <c r="C60" s="42" t="s">
        <v>36</v>
      </c>
      <c r="D60" s="42" t="s">
        <v>37</v>
      </c>
      <c r="E60" s="42" t="s">
        <v>85</v>
      </c>
      <c r="F60" s="42" t="s">
        <v>99</v>
      </c>
      <c r="G60" s="42" t="s">
        <v>48</v>
      </c>
      <c r="H60" s="42">
        <v>39</v>
      </c>
      <c r="I60" s="42">
        <v>8</v>
      </c>
      <c r="J60" s="42">
        <v>8</v>
      </c>
      <c r="K60" s="43">
        <v>5137.12</v>
      </c>
      <c r="L60" s="43">
        <v>5137.12</v>
      </c>
      <c r="M60" s="43">
        <v>0</v>
      </c>
      <c r="N60" s="42">
        <v>23</v>
      </c>
      <c r="O60" s="43">
        <v>56364.57</v>
      </c>
      <c r="P60" s="43">
        <v>45914.94</v>
      </c>
      <c r="Q60" s="43">
        <v>10449.629999999999</v>
      </c>
    </row>
    <row r="61" spans="1:17" ht="25.5" x14ac:dyDescent="0.25">
      <c r="A61" s="42">
        <v>337</v>
      </c>
      <c r="B61" s="42" t="s">
        <v>28</v>
      </c>
      <c r="C61" s="42" t="s">
        <v>36</v>
      </c>
      <c r="D61" s="42" t="s">
        <v>37</v>
      </c>
      <c r="E61" s="42" t="s">
        <v>45</v>
      </c>
      <c r="F61" s="42" t="s">
        <v>100</v>
      </c>
      <c r="G61" s="42" t="s">
        <v>48</v>
      </c>
      <c r="H61" s="42">
        <v>20</v>
      </c>
      <c r="I61" s="42">
        <v>9</v>
      </c>
      <c r="J61" s="42">
        <v>12</v>
      </c>
      <c r="K61" s="43">
        <v>4831.3999999999996</v>
      </c>
      <c r="L61" s="43">
        <v>4831.3999999999996</v>
      </c>
      <c r="M61" s="43">
        <v>0</v>
      </c>
      <c r="N61" s="42">
        <v>5</v>
      </c>
      <c r="O61" s="43">
        <v>18216.72</v>
      </c>
      <c r="P61" s="43">
        <v>18216.72</v>
      </c>
      <c r="Q61" s="43">
        <v>0</v>
      </c>
    </row>
    <row r="62" spans="1:17" ht="25.5" x14ac:dyDescent="0.25">
      <c r="A62" s="42">
        <v>445</v>
      </c>
      <c r="B62" s="42" t="s">
        <v>184</v>
      </c>
      <c r="C62" s="42" t="s">
        <v>61</v>
      </c>
      <c r="D62" s="42" t="s">
        <v>185</v>
      </c>
      <c r="E62" s="42" t="s">
        <v>186</v>
      </c>
      <c r="F62" s="42" t="s">
        <v>187</v>
      </c>
      <c r="G62" s="42" t="s">
        <v>48</v>
      </c>
      <c r="H62" s="42">
        <v>5</v>
      </c>
      <c r="I62" s="42">
        <v>0</v>
      </c>
      <c r="J62" s="42">
        <v>0</v>
      </c>
      <c r="K62" s="43">
        <v>0</v>
      </c>
      <c r="L62" s="43">
        <v>0</v>
      </c>
      <c r="M62" s="43">
        <v>0</v>
      </c>
      <c r="N62" s="42">
        <v>0</v>
      </c>
      <c r="O62" s="43">
        <v>0</v>
      </c>
      <c r="P62" s="43">
        <v>0</v>
      </c>
      <c r="Q62" s="43">
        <v>0</v>
      </c>
    </row>
    <row r="63" spans="1:17" ht="25.5" x14ac:dyDescent="0.25">
      <c r="A63" s="42">
        <v>446</v>
      </c>
      <c r="B63" s="42" t="s">
        <v>132</v>
      </c>
      <c r="C63" s="42" t="s">
        <v>36</v>
      </c>
      <c r="D63" s="42" t="s">
        <v>37</v>
      </c>
      <c r="E63" s="42" t="s">
        <v>133</v>
      </c>
      <c r="F63" s="42" t="s">
        <v>134</v>
      </c>
      <c r="G63" s="42" t="s">
        <v>48</v>
      </c>
      <c r="H63" s="42">
        <v>31</v>
      </c>
      <c r="I63" s="42">
        <v>24</v>
      </c>
      <c r="J63" s="42">
        <v>26</v>
      </c>
      <c r="K63" s="43">
        <v>8422.36</v>
      </c>
      <c r="L63" s="43">
        <v>8422.36</v>
      </c>
      <c r="M63" s="43">
        <v>0</v>
      </c>
      <c r="N63" s="42">
        <v>0</v>
      </c>
      <c r="O63" s="43">
        <v>0</v>
      </c>
      <c r="P63" s="43">
        <v>0</v>
      </c>
      <c r="Q63" s="43">
        <v>0</v>
      </c>
    </row>
    <row r="64" spans="1:17" ht="25.5" x14ac:dyDescent="0.25">
      <c r="A64" s="42">
        <v>340</v>
      </c>
      <c r="B64" s="42" t="s">
        <v>29</v>
      </c>
      <c r="C64" s="42" t="s">
        <v>36</v>
      </c>
      <c r="D64" s="42" t="s">
        <v>37</v>
      </c>
      <c r="E64" s="42" t="s">
        <v>42</v>
      </c>
      <c r="F64" s="42" t="s">
        <v>101</v>
      </c>
      <c r="G64" s="42" t="s">
        <v>48</v>
      </c>
      <c r="H64" s="42">
        <v>71</v>
      </c>
      <c r="I64" s="42">
        <v>35</v>
      </c>
      <c r="J64" s="42">
        <v>47</v>
      </c>
      <c r="K64" s="43">
        <v>25401.53</v>
      </c>
      <c r="L64" s="43">
        <v>25401.53</v>
      </c>
      <c r="M64" s="43">
        <v>0</v>
      </c>
      <c r="N64" s="42">
        <v>46</v>
      </c>
      <c r="O64" s="43">
        <v>62093.21</v>
      </c>
      <c r="P64" s="43">
        <v>62093.21</v>
      </c>
      <c r="Q64" s="43">
        <v>0</v>
      </c>
    </row>
    <row r="65" spans="1:17" ht="25.5" x14ac:dyDescent="0.25">
      <c r="A65" s="42">
        <v>341</v>
      </c>
      <c r="B65" s="42" t="s">
        <v>30</v>
      </c>
      <c r="C65" s="42" t="s">
        <v>36</v>
      </c>
      <c r="D65" s="42" t="s">
        <v>37</v>
      </c>
      <c r="E65" s="42" t="s">
        <v>44</v>
      </c>
      <c r="F65" s="42" t="s">
        <v>60</v>
      </c>
      <c r="G65" s="42" t="s">
        <v>48</v>
      </c>
      <c r="H65" s="42">
        <v>13</v>
      </c>
      <c r="I65" s="42">
        <v>0</v>
      </c>
      <c r="J65" s="42">
        <v>0</v>
      </c>
      <c r="K65" s="43">
        <v>0</v>
      </c>
      <c r="L65" s="43">
        <v>0</v>
      </c>
      <c r="M65" s="43">
        <v>0</v>
      </c>
      <c r="N65" s="42">
        <v>0</v>
      </c>
      <c r="O65" s="43">
        <v>0</v>
      </c>
      <c r="P65" s="43">
        <v>0</v>
      </c>
      <c r="Q65" s="43">
        <v>0</v>
      </c>
    </row>
    <row r="66" spans="1:17" ht="25.5" x14ac:dyDescent="0.25">
      <c r="A66" s="42">
        <v>342</v>
      </c>
      <c r="B66" s="42" t="s">
        <v>31</v>
      </c>
      <c r="C66" s="42" t="s">
        <v>36</v>
      </c>
      <c r="D66" s="42" t="s">
        <v>37</v>
      </c>
      <c r="E66" s="42" t="s">
        <v>46</v>
      </c>
      <c r="F66" s="42" t="s">
        <v>137</v>
      </c>
      <c r="G66" s="42" t="s">
        <v>48</v>
      </c>
      <c r="H66" s="42">
        <v>57</v>
      </c>
      <c r="I66" s="42">
        <v>21</v>
      </c>
      <c r="J66" s="42">
        <v>30</v>
      </c>
      <c r="K66" s="43">
        <v>46751.31</v>
      </c>
      <c r="L66" s="43">
        <v>46751.31</v>
      </c>
      <c r="M66" s="43">
        <v>0</v>
      </c>
      <c r="N66" s="42">
        <v>49</v>
      </c>
      <c r="O66" s="43">
        <v>71522.13</v>
      </c>
      <c r="P66" s="43">
        <v>71522.13</v>
      </c>
      <c r="Q66" s="43">
        <v>0</v>
      </c>
    </row>
    <row r="67" spans="1:17" ht="25.5" x14ac:dyDescent="0.25">
      <c r="A67" s="42">
        <v>343</v>
      </c>
      <c r="B67" s="42" t="s">
        <v>32</v>
      </c>
      <c r="C67" s="42" t="s">
        <v>36</v>
      </c>
      <c r="D67" s="42" t="s">
        <v>37</v>
      </c>
      <c r="E67" s="42" t="s">
        <v>41</v>
      </c>
      <c r="F67" s="42" t="s">
        <v>102</v>
      </c>
      <c r="G67" s="42" t="s">
        <v>48</v>
      </c>
      <c r="H67" s="42">
        <v>47</v>
      </c>
      <c r="I67" s="42">
        <v>33</v>
      </c>
      <c r="J67" s="42">
        <v>44</v>
      </c>
      <c r="K67" s="43">
        <v>26695.22</v>
      </c>
      <c r="L67" s="43">
        <v>22721.91</v>
      </c>
      <c r="M67" s="43">
        <v>3973.31</v>
      </c>
      <c r="N67" s="42">
        <v>39</v>
      </c>
      <c r="O67" s="43">
        <v>85127.24</v>
      </c>
      <c r="P67" s="43">
        <v>78530.89</v>
      </c>
      <c r="Q67" s="43">
        <v>6596.35</v>
      </c>
    </row>
    <row r="68" spans="1:17" ht="25.5" x14ac:dyDescent="0.25">
      <c r="A68" s="42">
        <v>448</v>
      </c>
      <c r="B68" s="42" t="s">
        <v>138</v>
      </c>
      <c r="C68" s="42" t="s">
        <v>36</v>
      </c>
      <c r="D68" s="42" t="s">
        <v>37</v>
      </c>
      <c r="E68" s="42" t="s">
        <v>133</v>
      </c>
      <c r="F68" s="42" t="s">
        <v>139</v>
      </c>
      <c r="G68" s="42" t="s">
        <v>48</v>
      </c>
      <c r="H68" s="42">
        <v>46</v>
      </c>
      <c r="I68" s="42">
        <v>29</v>
      </c>
      <c r="J68" s="42">
        <v>32</v>
      </c>
      <c r="K68" s="43">
        <v>9244.33</v>
      </c>
      <c r="L68" s="43">
        <v>9244.33</v>
      </c>
      <c r="M68" s="43">
        <v>0</v>
      </c>
      <c r="N68" s="42">
        <v>0</v>
      </c>
      <c r="O68" s="43">
        <v>0</v>
      </c>
      <c r="P68" s="43">
        <v>0</v>
      </c>
      <c r="Q68" s="43">
        <v>0</v>
      </c>
    </row>
    <row r="69" spans="1:17" ht="25.5" x14ac:dyDescent="0.25">
      <c r="A69" s="42">
        <v>449</v>
      </c>
      <c r="B69" s="42" t="s">
        <v>188</v>
      </c>
      <c r="C69" s="42" t="s">
        <v>36</v>
      </c>
      <c r="D69" s="42" t="s">
        <v>37</v>
      </c>
      <c r="E69" s="42" t="s">
        <v>133</v>
      </c>
      <c r="F69" s="42" t="s">
        <v>189</v>
      </c>
      <c r="G69" s="42" t="s">
        <v>48</v>
      </c>
      <c r="H69" s="42">
        <v>1</v>
      </c>
      <c r="I69" s="42">
        <v>0</v>
      </c>
      <c r="J69" s="42">
        <v>0</v>
      </c>
      <c r="K69" s="43">
        <v>0</v>
      </c>
      <c r="L69" s="43">
        <v>0</v>
      </c>
      <c r="M69" s="43">
        <v>0</v>
      </c>
      <c r="N69" s="42">
        <v>0</v>
      </c>
      <c r="O69" s="43">
        <v>0</v>
      </c>
      <c r="P69" s="43">
        <v>0</v>
      </c>
      <c r="Q69" s="43">
        <v>0</v>
      </c>
    </row>
    <row r="70" spans="1:17" ht="25.5" x14ac:dyDescent="0.25">
      <c r="A70" s="42">
        <v>450</v>
      </c>
      <c r="B70" s="42" t="s">
        <v>140</v>
      </c>
      <c r="C70" s="42" t="s">
        <v>36</v>
      </c>
      <c r="D70" s="42" t="s">
        <v>37</v>
      </c>
      <c r="E70" s="42" t="s">
        <v>141</v>
      </c>
      <c r="F70" s="42" t="s">
        <v>142</v>
      </c>
      <c r="G70" s="42" t="s">
        <v>48</v>
      </c>
      <c r="H70" s="42">
        <v>17</v>
      </c>
      <c r="I70" s="42">
        <v>7</v>
      </c>
      <c r="J70" s="42">
        <v>8</v>
      </c>
      <c r="K70" s="43">
        <v>6597.81</v>
      </c>
      <c r="L70" s="43">
        <v>6597.81</v>
      </c>
      <c r="M70" s="43">
        <v>0</v>
      </c>
      <c r="N70" s="42">
        <v>0</v>
      </c>
      <c r="O70" s="43">
        <v>0</v>
      </c>
      <c r="P70" s="43">
        <v>0</v>
      </c>
      <c r="Q70" s="43">
        <v>0</v>
      </c>
    </row>
    <row r="71" spans="1:17" ht="25.5" x14ac:dyDescent="0.25">
      <c r="A71" s="42">
        <v>344</v>
      </c>
      <c r="B71" s="42" t="s">
        <v>33</v>
      </c>
      <c r="C71" s="42" t="s">
        <v>36</v>
      </c>
      <c r="D71" s="42" t="s">
        <v>37</v>
      </c>
      <c r="E71" s="42" t="s">
        <v>47</v>
      </c>
      <c r="F71" s="42" t="s">
        <v>143</v>
      </c>
      <c r="G71" s="42" t="s">
        <v>48</v>
      </c>
      <c r="H71" s="42">
        <v>18</v>
      </c>
      <c r="I71" s="42">
        <v>14</v>
      </c>
      <c r="J71" s="42">
        <v>18</v>
      </c>
      <c r="K71" s="43">
        <v>16567.52</v>
      </c>
      <c r="L71" s="43">
        <v>16567.52</v>
      </c>
      <c r="M71" s="43">
        <v>0</v>
      </c>
      <c r="N71" s="42">
        <v>16</v>
      </c>
      <c r="O71" s="43">
        <v>36624.230000000003</v>
      </c>
      <c r="P71" s="43">
        <v>36624.230000000003</v>
      </c>
      <c r="Q71" s="43">
        <v>0</v>
      </c>
    </row>
    <row r="72" spans="1:17" x14ac:dyDescent="0.25">
      <c r="A72" s="42">
        <v>361</v>
      </c>
      <c r="B72" s="42" t="s">
        <v>81</v>
      </c>
      <c r="C72" s="42" t="s">
        <v>36</v>
      </c>
      <c r="D72" s="42" t="s">
        <v>37</v>
      </c>
      <c r="E72" s="42" t="s">
        <v>37</v>
      </c>
      <c r="F72" s="42" t="s">
        <v>103</v>
      </c>
      <c r="G72" s="42" t="s">
        <v>48</v>
      </c>
      <c r="H72" s="42">
        <v>31</v>
      </c>
      <c r="I72" s="42">
        <v>20</v>
      </c>
      <c r="J72" s="42">
        <v>23</v>
      </c>
      <c r="K72" s="43">
        <v>15960.19</v>
      </c>
      <c r="L72" s="43">
        <v>15960.19</v>
      </c>
      <c r="M72" s="43">
        <v>0</v>
      </c>
      <c r="N72" s="42">
        <v>2</v>
      </c>
      <c r="O72" s="43">
        <v>4075.07</v>
      </c>
      <c r="P72" s="43">
        <v>4075.07</v>
      </c>
      <c r="Q72" s="43">
        <v>0</v>
      </c>
    </row>
    <row r="73" spans="1:17" ht="25.5" x14ac:dyDescent="0.25">
      <c r="A73" s="42">
        <v>358</v>
      </c>
      <c r="B73" s="42" t="s">
        <v>34</v>
      </c>
      <c r="C73" s="42" t="s">
        <v>61</v>
      </c>
      <c r="D73" s="42" t="s">
        <v>158</v>
      </c>
      <c r="E73" s="42" t="s">
        <v>85</v>
      </c>
      <c r="F73" s="42" t="s">
        <v>144</v>
      </c>
      <c r="G73" s="42" t="s">
        <v>48</v>
      </c>
      <c r="H73" s="42">
        <v>181</v>
      </c>
      <c r="I73" s="42">
        <v>138</v>
      </c>
      <c r="J73" s="42">
        <v>168</v>
      </c>
      <c r="K73" s="43">
        <v>150328.59</v>
      </c>
      <c r="L73" s="43">
        <v>102364.54</v>
      </c>
      <c r="M73" s="43">
        <v>47964.05</v>
      </c>
      <c r="N73" s="42">
        <v>0</v>
      </c>
      <c r="O73" s="43">
        <v>0</v>
      </c>
      <c r="P73" s="43">
        <v>0</v>
      </c>
      <c r="Q73" s="43">
        <v>0</v>
      </c>
    </row>
  </sheetData>
  <autoFilter ref="A8:Q9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opLeftCell="C1" workbookViewId="0">
      <selection activeCell="C10" sqref="A10:XFD10"/>
    </sheetView>
  </sheetViews>
  <sheetFormatPr defaultRowHeight="15" customHeight="1" x14ac:dyDescent="0.25"/>
  <cols>
    <col min="1" max="1" width="4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  <col min="18" max="18" width="9.140625" customWidth="1"/>
  </cols>
  <sheetData>
    <row r="1" spans="1:17" ht="101.2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21" t="s">
        <v>15</v>
      </c>
      <c r="P1" s="321"/>
      <c r="Q1" s="321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" customHeight="1" x14ac:dyDescent="0.25">
      <c r="A3" s="322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</row>
    <row r="4" spans="1:17" ht="18.75" x14ac:dyDescent="0.25">
      <c r="A4" s="323" t="s">
        <v>16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</row>
    <row r="5" spans="1:17" ht="12.75" customHeight="1" x14ac:dyDescent="0.25">
      <c r="A5" s="324" t="s">
        <v>14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</row>
    <row r="6" spans="1:17" ht="21" x14ac:dyDescent="0.25">
      <c r="A6" s="325" t="s">
        <v>17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</row>
    <row r="7" spans="1:17" ht="48.75" customHeight="1" x14ac:dyDescent="0.25">
      <c r="A7" s="9" t="s">
        <v>0</v>
      </c>
      <c r="B7" s="318" t="s">
        <v>10</v>
      </c>
      <c r="C7" s="319"/>
      <c r="D7" s="319"/>
      <c r="E7" s="319"/>
      <c r="F7" s="319"/>
      <c r="G7" s="320"/>
      <c r="H7" s="318" t="s">
        <v>105</v>
      </c>
      <c r="I7" s="319"/>
      <c r="J7" s="319"/>
      <c r="K7" s="319"/>
      <c r="L7" s="319"/>
      <c r="M7" s="319"/>
      <c r="N7" s="318" t="s">
        <v>106</v>
      </c>
      <c r="O7" s="319"/>
      <c r="P7" s="319"/>
      <c r="Q7" s="320"/>
    </row>
    <row r="8" spans="1:17" ht="107.25" customHeight="1" x14ac:dyDescent="0.25">
      <c r="A8" s="10"/>
      <c r="B8" s="11" t="s">
        <v>4</v>
      </c>
      <c r="C8" s="11" t="s">
        <v>1</v>
      </c>
      <c r="D8" s="11" t="s">
        <v>3</v>
      </c>
      <c r="E8" s="11" t="s">
        <v>2</v>
      </c>
      <c r="F8" s="11" t="s">
        <v>6</v>
      </c>
      <c r="G8" s="11" t="s">
        <v>5</v>
      </c>
      <c r="H8" s="3" t="s">
        <v>7</v>
      </c>
      <c r="I8" s="12" t="s">
        <v>8</v>
      </c>
      <c r="J8" s="12" t="s">
        <v>9</v>
      </c>
      <c r="K8" s="12" t="s">
        <v>11</v>
      </c>
      <c r="L8" s="12" t="s">
        <v>12</v>
      </c>
      <c r="M8" s="12" t="s">
        <v>13</v>
      </c>
      <c r="N8" s="12" t="s">
        <v>9</v>
      </c>
      <c r="O8" s="12" t="s">
        <v>11</v>
      </c>
      <c r="P8" s="12" t="s">
        <v>12</v>
      </c>
      <c r="Q8" s="3" t="s">
        <v>13</v>
      </c>
    </row>
    <row r="9" spans="1:17" x14ac:dyDescent="0.25">
      <c r="A9" s="13">
        <v>1</v>
      </c>
      <c r="B9" s="13">
        <f>A9+1</f>
        <v>2</v>
      </c>
      <c r="C9" s="13">
        <f t="shared" ref="C9:Q9" si="0">B9+1</f>
        <v>3</v>
      </c>
      <c r="D9" s="13">
        <f t="shared" si="0"/>
        <v>4</v>
      </c>
      <c r="E9" s="13">
        <f t="shared" si="0"/>
        <v>5</v>
      </c>
      <c r="F9" s="13">
        <f t="shared" si="0"/>
        <v>6</v>
      </c>
      <c r="G9" s="13">
        <f t="shared" si="0"/>
        <v>7</v>
      </c>
      <c r="H9" s="13">
        <f t="shared" si="0"/>
        <v>8</v>
      </c>
      <c r="I9" s="13">
        <f t="shared" si="0"/>
        <v>9</v>
      </c>
      <c r="J9" s="13">
        <f t="shared" si="0"/>
        <v>10</v>
      </c>
      <c r="K9" s="13">
        <f t="shared" si="0"/>
        <v>11</v>
      </c>
      <c r="L9" s="13">
        <f t="shared" si="0"/>
        <v>12</v>
      </c>
      <c r="M9" s="13">
        <f t="shared" si="0"/>
        <v>13</v>
      </c>
      <c r="N9" s="13">
        <f t="shared" si="0"/>
        <v>14</v>
      </c>
      <c r="O9" s="13">
        <f t="shared" si="0"/>
        <v>15</v>
      </c>
      <c r="P9" s="13">
        <f t="shared" si="0"/>
        <v>16</v>
      </c>
      <c r="Q9" s="13">
        <f t="shared" si="0"/>
        <v>17</v>
      </c>
    </row>
    <row r="10" spans="1:17" ht="25.5" x14ac:dyDescent="0.25">
      <c r="A10" s="3">
        <v>1</v>
      </c>
      <c r="B10" s="1" t="s">
        <v>84</v>
      </c>
      <c r="C10" s="1" t="s">
        <v>35</v>
      </c>
      <c r="D10" s="1" t="s">
        <v>39</v>
      </c>
      <c r="E10" s="1" t="s">
        <v>85</v>
      </c>
      <c r="F10" s="1" t="s">
        <v>86</v>
      </c>
      <c r="G10" s="2" t="s">
        <v>48</v>
      </c>
      <c r="H10" s="2">
        <v>0</v>
      </c>
      <c r="I10" s="2">
        <v>0</v>
      </c>
      <c r="J10" s="2">
        <v>0</v>
      </c>
      <c r="K10" s="4">
        <v>0</v>
      </c>
      <c r="L10" s="4">
        <v>0</v>
      </c>
      <c r="M10" s="4">
        <v>0</v>
      </c>
      <c r="N10" s="2">
        <v>94</v>
      </c>
      <c r="O10" s="4">
        <v>130549.05</v>
      </c>
      <c r="P10" s="4">
        <v>119630.67</v>
      </c>
      <c r="Q10" s="4">
        <v>10918.38</v>
      </c>
    </row>
    <row r="11" spans="1:17" ht="25.5" x14ac:dyDescent="0.25">
      <c r="A11" s="3">
        <f>A10+1</f>
        <v>2</v>
      </c>
      <c r="B11" s="1" t="s">
        <v>51</v>
      </c>
      <c r="C11" s="1" t="s">
        <v>36</v>
      </c>
      <c r="D11" s="1" t="s">
        <v>37</v>
      </c>
      <c r="E11" s="1" t="s">
        <v>52</v>
      </c>
      <c r="F11" s="1" t="s">
        <v>87</v>
      </c>
      <c r="G11" s="2" t="s">
        <v>48</v>
      </c>
      <c r="H11" s="2">
        <v>29</v>
      </c>
      <c r="I11" s="2">
        <v>28</v>
      </c>
      <c r="J11" s="2">
        <v>32</v>
      </c>
      <c r="K11" s="4">
        <v>1136.49</v>
      </c>
      <c r="L11" s="4">
        <v>1136.49</v>
      </c>
      <c r="M11" s="4">
        <v>0</v>
      </c>
      <c r="N11" s="2">
        <v>20</v>
      </c>
      <c r="O11" s="4">
        <v>39332.65</v>
      </c>
      <c r="P11" s="4">
        <v>26337.74</v>
      </c>
      <c r="Q11" s="4">
        <v>12994.91</v>
      </c>
    </row>
    <row r="12" spans="1:17" ht="25.5" x14ac:dyDescent="0.25">
      <c r="A12" s="3">
        <f t="shared" ref="A12:A41" si="1">A11+1</f>
        <v>3</v>
      </c>
      <c r="B12" s="1" t="s">
        <v>18</v>
      </c>
      <c r="C12" s="1" t="s">
        <v>61</v>
      </c>
      <c r="D12" s="1" t="s">
        <v>151</v>
      </c>
      <c r="E12" s="1" t="s">
        <v>88</v>
      </c>
      <c r="F12" s="1" t="s">
        <v>152</v>
      </c>
      <c r="G12" s="2" t="s">
        <v>48</v>
      </c>
      <c r="H12" s="2">
        <v>22</v>
      </c>
      <c r="I12" s="2">
        <v>0</v>
      </c>
      <c r="J12" s="2">
        <v>0</v>
      </c>
      <c r="K12" s="4">
        <v>0</v>
      </c>
      <c r="L12" s="4">
        <v>0</v>
      </c>
      <c r="M12" s="4">
        <v>0</v>
      </c>
      <c r="N12" s="2">
        <v>0</v>
      </c>
      <c r="O12" s="4">
        <v>0</v>
      </c>
      <c r="P12" s="4">
        <v>0</v>
      </c>
      <c r="Q12" s="4">
        <v>0</v>
      </c>
    </row>
    <row r="13" spans="1:17" ht="25.5" x14ac:dyDescent="0.25">
      <c r="A13" s="3">
        <f t="shared" si="1"/>
        <v>4</v>
      </c>
      <c r="B13" s="1" t="s">
        <v>71</v>
      </c>
      <c r="C13" s="1" t="s">
        <v>36</v>
      </c>
      <c r="D13" s="1" t="s">
        <v>37</v>
      </c>
      <c r="E13" s="1" t="s">
        <v>72</v>
      </c>
      <c r="F13" s="1" t="s">
        <v>73</v>
      </c>
      <c r="G13" s="2" t="s">
        <v>48</v>
      </c>
      <c r="H13" s="2">
        <v>28</v>
      </c>
      <c r="I13" s="2">
        <v>10</v>
      </c>
      <c r="J13" s="2">
        <v>10</v>
      </c>
      <c r="K13" s="4">
        <v>0</v>
      </c>
      <c r="L13" s="4">
        <v>0</v>
      </c>
      <c r="M13" s="4">
        <v>0</v>
      </c>
      <c r="N13" s="2">
        <v>16</v>
      </c>
      <c r="O13" s="4">
        <v>16474.84</v>
      </c>
      <c r="P13" s="4">
        <v>16474.84</v>
      </c>
      <c r="Q13" s="4">
        <v>0</v>
      </c>
    </row>
    <row r="14" spans="1:17" ht="38.25" x14ac:dyDescent="0.25">
      <c r="A14" s="3">
        <f t="shared" si="1"/>
        <v>5</v>
      </c>
      <c r="B14" s="1" t="s">
        <v>89</v>
      </c>
      <c r="C14" s="1" t="s">
        <v>36</v>
      </c>
      <c r="D14" s="1" t="s">
        <v>37</v>
      </c>
      <c r="E14" s="1" t="s">
        <v>90</v>
      </c>
      <c r="F14" s="1" t="s">
        <v>129</v>
      </c>
      <c r="G14" s="2" t="s">
        <v>48</v>
      </c>
      <c r="H14" s="2">
        <v>1</v>
      </c>
      <c r="I14" s="2">
        <v>0</v>
      </c>
      <c r="J14" s="2">
        <v>0</v>
      </c>
      <c r="K14" s="4">
        <v>0</v>
      </c>
      <c r="L14" s="4">
        <v>0</v>
      </c>
      <c r="M14" s="4">
        <v>0</v>
      </c>
      <c r="N14" s="2">
        <v>0</v>
      </c>
      <c r="O14" s="4">
        <v>0</v>
      </c>
      <c r="P14" s="4">
        <v>0</v>
      </c>
      <c r="Q14" s="4">
        <v>0</v>
      </c>
    </row>
    <row r="15" spans="1:17" ht="25.5" x14ac:dyDescent="0.25">
      <c r="A15" s="3">
        <f t="shared" si="1"/>
        <v>6</v>
      </c>
      <c r="B15" s="1" t="s">
        <v>19</v>
      </c>
      <c r="C15" s="1" t="s">
        <v>36</v>
      </c>
      <c r="D15" s="1" t="s">
        <v>37</v>
      </c>
      <c r="E15" s="1" t="s">
        <v>40</v>
      </c>
      <c r="F15" s="1" t="s">
        <v>130</v>
      </c>
      <c r="G15" s="2" t="s">
        <v>48</v>
      </c>
      <c r="H15" s="2">
        <v>6</v>
      </c>
      <c r="I15" s="2">
        <v>6</v>
      </c>
      <c r="J15" s="2">
        <v>9</v>
      </c>
      <c r="K15" s="4">
        <v>0</v>
      </c>
      <c r="L15" s="4">
        <v>0</v>
      </c>
      <c r="M15" s="4">
        <v>0</v>
      </c>
      <c r="N15" s="2">
        <v>13</v>
      </c>
      <c r="O15" s="4">
        <v>7860.97</v>
      </c>
      <c r="P15" s="4">
        <v>7860.97</v>
      </c>
      <c r="Q15" s="4">
        <v>0</v>
      </c>
    </row>
    <row r="16" spans="1:17" ht="25.5" x14ac:dyDescent="0.25">
      <c r="A16" s="3">
        <f t="shared" si="1"/>
        <v>7</v>
      </c>
      <c r="B16" s="1" t="s">
        <v>20</v>
      </c>
      <c r="C16" s="1" t="s">
        <v>36</v>
      </c>
      <c r="D16" s="1" t="s">
        <v>37</v>
      </c>
      <c r="E16" s="1" t="s">
        <v>41</v>
      </c>
      <c r="F16" s="1" t="s">
        <v>91</v>
      </c>
      <c r="G16" s="2" t="s">
        <v>48</v>
      </c>
      <c r="H16" s="2">
        <v>27</v>
      </c>
      <c r="I16" s="2">
        <v>8</v>
      </c>
      <c r="J16" s="2">
        <v>9</v>
      </c>
      <c r="K16" s="4">
        <v>46183.08</v>
      </c>
      <c r="L16" s="4">
        <v>46183.08</v>
      </c>
      <c r="M16" s="4">
        <v>0</v>
      </c>
      <c r="N16" s="2">
        <v>20</v>
      </c>
      <c r="O16" s="4">
        <v>47265.48</v>
      </c>
      <c r="P16" s="4">
        <v>47265.48</v>
      </c>
      <c r="Q16" s="4">
        <v>0</v>
      </c>
    </row>
    <row r="17" spans="1:17" ht="25.5" x14ac:dyDescent="0.25">
      <c r="A17" s="3">
        <f t="shared" si="1"/>
        <v>8</v>
      </c>
      <c r="B17" s="1" t="s">
        <v>153</v>
      </c>
      <c r="C17" s="1" t="s">
        <v>61</v>
      </c>
      <c r="D17" s="1" t="s">
        <v>154</v>
      </c>
      <c r="E17" s="1" t="s">
        <v>155</v>
      </c>
      <c r="F17" s="1" t="s">
        <v>156</v>
      </c>
      <c r="G17" s="2" t="s">
        <v>48</v>
      </c>
      <c r="H17" s="2">
        <v>1</v>
      </c>
      <c r="I17" s="2">
        <v>0</v>
      </c>
      <c r="J17" s="2">
        <v>0</v>
      </c>
      <c r="K17" s="4">
        <v>0</v>
      </c>
      <c r="L17" s="4">
        <v>0</v>
      </c>
      <c r="M17" s="4">
        <v>0</v>
      </c>
      <c r="N17" s="2">
        <v>0</v>
      </c>
      <c r="O17" s="4">
        <v>4226.95</v>
      </c>
      <c r="P17" s="4">
        <v>4226.95</v>
      </c>
      <c r="Q17" s="4">
        <v>0</v>
      </c>
    </row>
    <row r="18" spans="1:17" ht="25.5" x14ac:dyDescent="0.25">
      <c r="A18" s="3">
        <f t="shared" si="1"/>
        <v>9</v>
      </c>
      <c r="B18" s="1" t="s">
        <v>21</v>
      </c>
      <c r="C18" s="1" t="s">
        <v>35</v>
      </c>
      <c r="D18" s="1" t="s">
        <v>38</v>
      </c>
      <c r="E18" s="1" t="s">
        <v>42</v>
      </c>
      <c r="F18" s="1" t="s">
        <v>53</v>
      </c>
      <c r="G18" s="2" t="s">
        <v>48</v>
      </c>
      <c r="H18" s="2">
        <v>36</v>
      </c>
      <c r="I18" s="2">
        <v>6</v>
      </c>
      <c r="J18" s="2">
        <v>6</v>
      </c>
      <c r="K18" s="4">
        <v>0</v>
      </c>
      <c r="L18" s="4">
        <v>0</v>
      </c>
      <c r="M18" s="4">
        <v>0</v>
      </c>
      <c r="N18" s="2">
        <v>6</v>
      </c>
      <c r="O18" s="4">
        <v>24390.62</v>
      </c>
      <c r="P18" s="4">
        <v>24390.62</v>
      </c>
      <c r="Q18" s="4">
        <v>0</v>
      </c>
    </row>
    <row r="19" spans="1:17" ht="25.5" x14ac:dyDescent="0.25">
      <c r="A19" s="3">
        <f t="shared" si="1"/>
        <v>10</v>
      </c>
      <c r="B19" s="1" t="s">
        <v>49</v>
      </c>
      <c r="C19" s="1" t="s">
        <v>36</v>
      </c>
      <c r="D19" s="1" t="s">
        <v>37</v>
      </c>
      <c r="E19" s="1" t="s">
        <v>50</v>
      </c>
      <c r="F19" s="1" t="s">
        <v>92</v>
      </c>
      <c r="G19" s="2" t="s">
        <v>48</v>
      </c>
      <c r="H19" s="2">
        <v>43</v>
      </c>
      <c r="I19" s="2">
        <v>32</v>
      </c>
      <c r="J19" s="2">
        <v>42</v>
      </c>
      <c r="K19" s="4">
        <v>7849.71</v>
      </c>
      <c r="L19" s="4">
        <v>7849.71</v>
      </c>
      <c r="M19" s="4">
        <v>0</v>
      </c>
      <c r="N19" s="2">
        <v>19</v>
      </c>
      <c r="O19" s="4">
        <v>29541.79</v>
      </c>
      <c r="P19" s="4">
        <v>21491.439999999999</v>
      </c>
      <c r="Q19" s="4">
        <v>8050.35</v>
      </c>
    </row>
    <row r="20" spans="1:17" ht="25.5" x14ac:dyDescent="0.25">
      <c r="A20" s="3">
        <f t="shared" si="1"/>
        <v>11</v>
      </c>
      <c r="B20" s="1" t="s">
        <v>22</v>
      </c>
      <c r="C20" s="1" t="s">
        <v>61</v>
      </c>
      <c r="D20" s="1" t="s">
        <v>74</v>
      </c>
      <c r="E20" s="1" t="s">
        <v>85</v>
      </c>
      <c r="F20" s="1" t="s">
        <v>93</v>
      </c>
      <c r="G20" s="2" t="s">
        <v>48</v>
      </c>
      <c r="H20" s="2">
        <v>40</v>
      </c>
      <c r="I20" s="2">
        <v>18</v>
      </c>
      <c r="J20" s="2">
        <v>19</v>
      </c>
      <c r="K20" s="4">
        <v>44509.06</v>
      </c>
      <c r="L20" s="4">
        <v>44509.06</v>
      </c>
      <c r="M20" s="4">
        <v>0</v>
      </c>
      <c r="N20" s="2">
        <v>30</v>
      </c>
      <c r="O20" s="4">
        <v>236080.48</v>
      </c>
      <c r="P20" s="4">
        <v>53192.18</v>
      </c>
      <c r="Q20" s="4">
        <v>182888.3</v>
      </c>
    </row>
    <row r="21" spans="1:17" ht="25.5" x14ac:dyDescent="0.25">
      <c r="A21" s="3">
        <f t="shared" si="1"/>
        <v>12</v>
      </c>
      <c r="B21" s="1" t="s">
        <v>54</v>
      </c>
      <c r="C21" s="1" t="s">
        <v>36</v>
      </c>
      <c r="D21" s="1" t="s">
        <v>37</v>
      </c>
      <c r="E21" s="1" t="s">
        <v>55</v>
      </c>
      <c r="F21" s="1" t="s">
        <v>94</v>
      </c>
      <c r="G21" s="2" t="s">
        <v>48</v>
      </c>
      <c r="H21" s="2">
        <v>58</v>
      </c>
      <c r="I21" s="2">
        <v>23</v>
      </c>
      <c r="J21" s="2">
        <v>28</v>
      </c>
      <c r="K21" s="4">
        <v>13222.05</v>
      </c>
      <c r="L21" s="4">
        <v>13222.05</v>
      </c>
      <c r="M21" s="4">
        <v>0</v>
      </c>
      <c r="N21" s="2">
        <v>58</v>
      </c>
      <c r="O21" s="4">
        <v>97728.48</v>
      </c>
      <c r="P21" s="4">
        <v>60484.85</v>
      </c>
      <c r="Q21" s="4">
        <v>37243.629999999997</v>
      </c>
    </row>
    <row r="22" spans="1:17" ht="25.5" x14ac:dyDescent="0.25">
      <c r="A22" s="3">
        <f t="shared" si="1"/>
        <v>13</v>
      </c>
      <c r="B22" s="1" t="s">
        <v>23</v>
      </c>
      <c r="C22" s="1" t="s">
        <v>36</v>
      </c>
      <c r="D22" s="1" t="s">
        <v>37</v>
      </c>
      <c r="E22" s="1" t="s">
        <v>85</v>
      </c>
      <c r="F22" s="1" t="s">
        <v>95</v>
      </c>
      <c r="G22" s="2" t="s">
        <v>48</v>
      </c>
      <c r="H22" s="2">
        <v>35</v>
      </c>
      <c r="I22" s="2">
        <v>0</v>
      </c>
      <c r="J22" s="2">
        <v>0</v>
      </c>
      <c r="K22" s="4">
        <v>0</v>
      </c>
      <c r="L22" s="4">
        <v>0</v>
      </c>
      <c r="M22" s="4">
        <v>0</v>
      </c>
      <c r="N22" s="2">
        <v>46</v>
      </c>
      <c r="O22" s="4">
        <v>63667.15</v>
      </c>
      <c r="P22" s="4">
        <v>63667.15</v>
      </c>
      <c r="Q22" s="4">
        <v>0</v>
      </c>
    </row>
    <row r="23" spans="1:17" ht="25.5" x14ac:dyDescent="0.25">
      <c r="A23" s="3">
        <f t="shared" si="1"/>
        <v>14</v>
      </c>
      <c r="B23" s="1" t="s">
        <v>56</v>
      </c>
      <c r="C23" s="1" t="s">
        <v>36</v>
      </c>
      <c r="D23" s="1" t="s">
        <v>37</v>
      </c>
      <c r="E23" s="1" t="s">
        <v>57</v>
      </c>
      <c r="F23" s="1" t="s">
        <v>75</v>
      </c>
      <c r="G23" s="2" t="s">
        <v>48</v>
      </c>
      <c r="H23" s="2">
        <v>12</v>
      </c>
      <c r="I23" s="2">
        <v>0</v>
      </c>
      <c r="J23" s="2">
        <v>0</v>
      </c>
      <c r="K23" s="4">
        <v>0</v>
      </c>
      <c r="L23" s="4">
        <v>0</v>
      </c>
      <c r="M23" s="4">
        <v>0</v>
      </c>
      <c r="N23" s="2">
        <v>0</v>
      </c>
      <c r="O23" s="4">
        <v>0</v>
      </c>
      <c r="P23" s="4">
        <v>0</v>
      </c>
      <c r="Q23" s="4">
        <v>0</v>
      </c>
    </row>
    <row r="24" spans="1:17" ht="25.5" x14ac:dyDescent="0.25">
      <c r="A24" s="3">
        <f t="shared" si="1"/>
        <v>15</v>
      </c>
      <c r="B24" s="1" t="s">
        <v>24</v>
      </c>
      <c r="C24" s="1" t="s">
        <v>36</v>
      </c>
      <c r="D24" s="1" t="s">
        <v>37</v>
      </c>
      <c r="E24" s="1" t="s">
        <v>43</v>
      </c>
      <c r="F24" s="1" t="s">
        <v>76</v>
      </c>
      <c r="G24" s="2" t="s">
        <v>48</v>
      </c>
      <c r="H24" s="2">
        <v>2</v>
      </c>
      <c r="I24" s="2">
        <v>0</v>
      </c>
      <c r="J24" s="2">
        <v>0</v>
      </c>
      <c r="K24" s="4">
        <v>0</v>
      </c>
      <c r="L24" s="4">
        <v>0</v>
      </c>
      <c r="M24" s="4">
        <v>0</v>
      </c>
      <c r="N24" s="2">
        <v>3</v>
      </c>
      <c r="O24" s="4">
        <v>0</v>
      </c>
      <c r="P24" s="4">
        <v>0</v>
      </c>
      <c r="Q24" s="4">
        <v>0</v>
      </c>
    </row>
    <row r="25" spans="1:17" ht="25.5" x14ac:dyDescent="0.25">
      <c r="A25" s="3">
        <f t="shared" si="1"/>
        <v>16</v>
      </c>
      <c r="B25" s="1" t="s">
        <v>25</v>
      </c>
      <c r="C25" s="1" t="s">
        <v>36</v>
      </c>
      <c r="D25" s="1" t="s">
        <v>37</v>
      </c>
      <c r="E25" s="1" t="s">
        <v>96</v>
      </c>
      <c r="F25" s="1" t="s">
        <v>131</v>
      </c>
      <c r="G25" s="2" t="s">
        <v>48</v>
      </c>
      <c r="H25" s="2">
        <v>31</v>
      </c>
      <c r="I25" s="2">
        <v>0</v>
      </c>
      <c r="J25" s="2">
        <v>0</v>
      </c>
      <c r="K25" s="4">
        <v>0</v>
      </c>
      <c r="L25" s="4">
        <v>0</v>
      </c>
      <c r="M25" s="4">
        <v>0</v>
      </c>
      <c r="N25" s="2">
        <v>0</v>
      </c>
      <c r="O25" s="4">
        <v>0</v>
      </c>
      <c r="P25" s="4">
        <v>0</v>
      </c>
      <c r="Q25" s="4">
        <v>0</v>
      </c>
    </row>
    <row r="26" spans="1:17" ht="25.5" x14ac:dyDescent="0.25">
      <c r="A26" s="3">
        <f t="shared" si="1"/>
        <v>17</v>
      </c>
      <c r="B26" s="1" t="s">
        <v>58</v>
      </c>
      <c r="C26" s="1" t="s">
        <v>36</v>
      </c>
      <c r="D26" s="1" t="s">
        <v>37</v>
      </c>
      <c r="E26" s="1" t="s">
        <v>59</v>
      </c>
      <c r="F26" s="1" t="s">
        <v>97</v>
      </c>
      <c r="G26" s="2" t="s">
        <v>48</v>
      </c>
      <c r="H26" s="2">
        <v>18</v>
      </c>
      <c r="I26" s="2">
        <v>15</v>
      </c>
      <c r="J26" s="2">
        <v>20</v>
      </c>
      <c r="K26" s="4">
        <v>7402.16</v>
      </c>
      <c r="L26" s="4">
        <v>7402.16</v>
      </c>
      <c r="M26" s="4">
        <v>0</v>
      </c>
      <c r="N26" s="2">
        <v>10</v>
      </c>
      <c r="O26" s="4">
        <v>16299.68</v>
      </c>
      <c r="P26" s="4">
        <v>16299.68</v>
      </c>
      <c r="Q26" s="4">
        <v>0</v>
      </c>
    </row>
    <row r="27" spans="1:17" ht="25.5" x14ac:dyDescent="0.25">
      <c r="A27" s="3">
        <f t="shared" si="1"/>
        <v>18</v>
      </c>
      <c r="B27" s="1" t="s">
        <v>26</v>
      </c>
      <c r="C27" s="1" t="s">
        <v>36</v>
      </c>
      <c r="D27" s="1" t="s">
        <v>37</v>
      </c>
      <c r="E27" s="1" t="s">
        <v>44</v>
      </c>
      <c r="F27" s="1" t="s">
        <v>98</v>
      </c>
      <c r="G27" s="2" t="s">
        <v>48</v>
      </c>
      <c r="H27" s="2">
        <v>79</v>
      </c>
      <c r="I27" s="2">
        <v>65</v>
      </c>
      <c r="J27" s="2">
        <v>70</v>
      </c>
      <c r="K27" s="4">
        <v>18738</v>
      </c>
      <c r="L27" s="4">
        <v>18738</v>
      </c>
      <c r="M27" s="4">
        <v>0</v>
      </c>
      <c r="N27" s="2">
        <v>17</v>
      </c>
      <c r="O27" s="4">
        <v>81899.92</v>
      </c>
      <c r="P27" s="4">
        <v>44375.82</v>
      </c>
      <c r="Q27" s="4">
        <v>37524.1</v>
      </c>
    </row>
    <row r="28" spans="1:17" ht="25.5" x14ac:dyDescent="0.25">
      <c r="A28" s="3">
        <f t="shared" si="1"/>
        <v>19</v>
      </c>
      <c r="B28" s="1" t="s">
        <v>77</v>
      </c>
      <c r="C28" s="1" t="s">
        <v>36</v>
      </c>
      <c r="D28" s="1" t="s">
        <v>37</v>
      </c>
      <c r="E28" s="1" t="s">
        <v>43</v>
      </c>
      <c r="F28" s="1" t="s">
        <v>157</v>
      </c>
      <c r="G28" s="2" t="s">
        <v>48</v>
      </c>
      <c r="H28" s="2">
        <v>18</v>
      </c>
      <c r="I28" s="2">
        <v>5</v>
      </c>
      <c r="J28" s="2">
        <v>5</v>
      </c>
      <c r="K28" s="4">
        <v>0</v>
      </c>
      <c r="L28" s="4">
        <v>0</v>
      </c>
      <c r="M28" s="4">
        <v>0</v>
      </c>
      <c r="N28" s="2">
        <v>35</v>
      </c>
      <c r="O28" s="4">
        <v>49765.65</v>
      </c>
      <c r="P28" s="4">
        <v>49765.65</v>
      </c>
      <c r="Q28" s="4">
        <v>0</v>
      </c>
    </row>
    <row r="29" spans="1:17" ht="25.5" x14ac:dyDescent="0.25">
      <c r="A29" s="3">
        <f t="shared" si="1"/>
        <v>20</v>
      </c>
      <c r="B29" s="1" t="s">
        <v>27</v>
      </c>
      <c r="C29" s="1" t="s">
        <v>36</v>
      </c>
      <c r="D29" s="1" t="s">
        <v>37</v>
      </c>
      <c r="E29" s="1" t="s">
        <v>85</v>
      </c>
      <c r="F29" s="1" t="s">
        <v>99</v>
      </c>
      <c r="G29" s="2" t="s">
        <v>48</v>
      </c>
      <c r="H29" s="2">
        <v>32</v>
      </c>
      <c r="I29" s="2">
        <v>8</v>
      </c>
      <c r="J29" s="2">
        <v>8</v>
      </c>
      <c r="K29" s="4">
        <v>0</v>
      </c>
      <c r="L29" s="4">
        <v>0</v>
      </c>
      <c r="M29" s="4">
        <v>0</v>
      </c>
      <c r="N29" s="2">
        <v>23</v>
      </c>
      <c r="O29" s="4">
        <v>61501.69</v>
      </c>
      <c r="P29" s="4">
        <v>22711.040000000001</v>
      </c>
      <c r="Q29" s="4">
        <v>38790.65</v>
      </c>
    </row>
    <row r="30" spans="1:17" ht="25.5" x14ac:dyDescent="0.25">
      <c r="A30" s="3">
        <f t="shared" si="1"/>
        <v>21</v>
      </c>
      <c r="B30" s="1" t="s">
        <v>28</v>
      </c>
      <c r="C30" s="1" t="s">
        <v>36</v>
      </c>
      <c r="D30" s="1" t="s">
        <v>37</v>
      </c>
      <c r="E30" s="1" t="s">
        <v>45</v>
      </c>
      <c r="F30" s="1" t="s">
        <v>100</v>
      </c>
      <c r="G30" s="2" t="s">
        <v>48</v>
      </c>
      <c r="H30" s="2">
        <v>15</v>
      </c>
      <c r="I30" s="2">
        <v>5</v>
      </c>
      <c r="J30" s="2">
        <v>6</v>
      </c>
      <c r="K30" s="4">
        <v>4831.3999999999996</v>
      </c>
      <c r="L30" s="4">
        <v>4831.3999999999996</v>
      </c>
      <c r="M30" s="4">
        <v>0</v>
      </c>
      <c r="N30" s="2">
        <v>5</v>
      </c>
      <c r="O30" s="4">
        <v>18216.72</v>
      </c>
      <c r="P30" s="4">
        <v>18216.72</v>
      </c>
      <c r="Q30" s="4">
        <v>0</v>
      </c>
    </row>
    <row r="31" spans="1:17" ht="25.5" x14ac:dyDescent="0.25">
      <c r="A31" s="3">
        <f t="shared" si="1"/>
        <v>22</v>
      </c>
      <c r="B31" s="1" t="s">
        <v>132</v>
      </c>
      <c r="C31" s="1" t="s">
        <v>36</v>
      </c>
      <c r="D31" s="1" t="s">
        <v>37</v>
      </c>
      <c r="E31" s="1" t="s">
        <v>133</v>
      </c>
      <c r="F31" s="1" t="s">
        <v>134</v>
      </c>
      <c r="G31" s="2" t="s">
        <v>48</v>
      </c>
      <c r="H31" s="2">
        <v>6</v>
      </c>
      <c r="I31" s="2">
        <v>5</v>
      </c>
      <c r="J31" s="2">
        <v>5</v>
      </c>
      <c r="K31" s="4">
        <v>0</v>
      </c>
      <c r="L31" s="4">
        <v>0</v>
      </c>
      <c r="M31" s="4">
        <v>0</v>
      </c>
      <c r="N31" s="2">
        <v>0</v>
      </c>
      <c r="O31" s="4">
        <v>0</v>
      </c>
      <c r="P31" s="4">
        <v>0</v>
      </c>
      <c r="Q31" s="4">
        <v>0</v>
      </c>
    </row>
    <row r="32" spans="1:17" ht="25.5" x14ac:dyDescent="0.25">
      <c r="A32" s="3">
        <f t="shared" si="1"/>
        <v>23</v>
      </c>
      <c r="B32" s="1" t="s">
        <v>29</v>
      </c>
      <c r="C32" s="1" t="s">
        <v>36</v>
      </c>
      <c r="D32" s="1" t="s">
        <v>37</v>
      </c>
      <c r="E32" s="1" t="s">
        <v>42</v>
      </c>
      <c r="F32" s="1" t="s">
        <v>101</v>
      </c>
      <c r="G32" s="2" t="s">
        <v>48</v>
      </c>
      <c r="H32" s="2">
        <v>50</v>
      </c>
      <c r="I32" s="2">
        <v>23</v>
      </c>
      <c r="J32" s="2">
        <v>29</v>
      </c>
      <c r="K32" s="4">
        <v>10034.030000000001</v>
      </c>
      <c r="L32" s="4">
        <v>10034.030000000001</v>
      </c>
      <c r="M32" s="4">
        <v>0</v>
      </c>
      <c r="N32" s="2">
        <v>44</v>
      </c>
      <c r="O32" s="4">
        <v>77460.710000000006</v>
      </c>
      <c r="P32" s="4">
        <v>43555.48</v>
      </c>
      <c r="Q32" s="4">
        <v>33905.230000000003</v>
      </c>
    </row>
    <row r="33" spans="1:17" ht="25.5" x14ac:dyDescent="0.25">
      <c r="A33" s="3">
        <f t="shared" si="1"/>
        <v>24</v>
      </c>
      <c r="B33" s="1" t="s">
        <v>30</v>
      </c>
      <c r="C33" s="1" t="s">
        <v>36</v>
      </c>
      <c r="D33" s="1" t="s">
        <v>37</v>
      </c>
      <c r="E33" s="1" t="s">
        <v>44</v>
      </c>
      <c r="F33" s="1" t="s">
        <v>60</v>
      </c>
      <c r="G33" s="2" t="s">
        <v>48</v>
      </c>
      <c r="H33" s="2">
        <v>12</v>
      </c>
      <c r="I33" s="2">
        <v>0</v>
      </c>
      <c r="J33" s="2">
        <v>0</v>
      </c>
      <c r="K33" s="4">
        <v>0</v>
      </c>
      <c r="L33" s="4">
        <v>0</v>
      </c>
      <c r="M33" s="4">
        <v>0</v>
      </c>
      <c r="N33" s="2">
        <v>0</v>
      </c>
      <c r="O33" s="4">
        <v>0</v>
      </c>
      <c r="P33" s="4">
        <v>0</v>
      </c>
      <c r="Q33" s="4">
        <v>0</v>
      </c>
    </row>
    <row r="34" spans="1:17" ht="25.5" x14ac:dyDescent="0.25">
      <c r="A34" s="3">
        <f t="shared" si="1"/>
        <v>25</v>
      </c>
      <c r="B34" s="1" t="s">
        <v>135</v>
      </c>
      <c r="C34" s="1" t="s">
        <v>36</v>
      </c>
      <c r="D34" s="1" t="s">
        <v>37</v>
      </c>
      <c r="E34" s="1" t="s">
        <v>85</v>
      </c>
      <c r="F34" s="1" t="s">
        <v>136</v>
      </c>
      <c r="G34" s="2" t="s">
        <v>48</v>
      </c>
      <c r="H34" s="2">
        <v>0</v>
      </c>
      <c r="I34" s="2">
        <v>0</v>
      </c>
      <c r="J34" s="2">
        <v>0</v>
      </c>
      <c r="K34" s="4">
        <v>0</v>
      </c>
      <c r="L34" s="4">
        <v>0</v>
      </c>
      <c r="M34" s="4">
        <v>0</v>
      </c>
      <c r="N34" s="2">
        <v>0</v>
      </c>
      <c r="O34" s="4">
        <v>0</v>
      </c>
      <c r="P34" s="4">
        <v>0</v>
      </c>
      <c r="Q34" s="4">
        <v>0</v>
      </c>
    </row>
    <row r="35" spans="1:17" ht="25.5" x14ac:dyDescent="0.25">
      <c r="A35" s="3">
        <f t="shared" si="1"/>
        <v>26</v>
      </c>
      <c r="B35" s="1" t="s">
        <v>31</v>
      </c>
      <c r="C35" s="1" t="s">
        <v>36</v>
      </c>
      <c r="D35" s="1" t="s">
        <v>37</v>
      </c>
      <c r="E35" s="1" t="s">
        <v>46</v>
      </c>
      <c r="F35" s="1" t="s">
        <v>137</v>
      </c>
      <c r="G35" s="2" t="s">
        <v>48</v>
      </c>
      <c r="H35" s="2">
        <v>33</v>
      </c>
      <c r="I35" s="2">
        <v>11</v>
      </c>
      <c r="J35" s="2">
        <v>16</v>
      </c>
      <c r="K35" s="4">
        <v>0</v>
      </c>
      <c r="L35" s="4">
        <v>0</v>
      </c>
      <c r="M35" s="4">
        <v>0</v>
      </c>
      <c r="N35" s="2">
        <v>37</v>
      </c>
      <c r="O35" s="4">
        <v>44836.44</v>
      </c>
      <c r="P35" s="4">
        <v>44836.44</v>
      </c>
      <c r="Q35" s="4">
        <v>0</v>
      </c>
    </row>
    <row r="36" spans="1:17" ht="25.5" x14ac:dyDescent="0.25">
      <c r="A36" s="3">
        <f t="shared" si="1"/>
        <v>27</v>
      </c>
      <c r="B36" s="1" t="s">
        <v>32</v>
      </c>
      <c r="C36" s="1" t="s">
        <v>36</v>
      </c>
      <c r="D36" s="1" t="s">
        <v>37</v>
      </c>
      <c r="E36" s="1" t="s">
        <v>41</v>
      </c>
      <c r="F36" s="1" t="s">
        <v>102</v>
      </c>
      <c r="G36" s="2" t="s">
        <v>48</v>
      </c>
      <c r="H36" s="2">
        <v>34</v>
      </c>
      <c r="I36" s="2">
        <v>22</v>
      </c>
      <c r="J36" s="2">
        <v>31</v>
      </c>
      <c r="K36" s="4">
        <v>5636.47</v>
      </c>
      <c r="L36" s="4">
        <v>5636.47</v>
      </c>
      <c r="M36" s="4">
        <v>0</v>
      </c>
      <c r="N36" s="2">
        <v>28</v>
      </c>
      <c r="O36" s="4">
        <v>86126.86</v>
      </c>
      <c r="P36" s="4">
        <v>60433.97</v>
      </c>
      <c r="Q36" s="4">
        <v>25692.89</v>
      </c>
    </row>
    <row r="37" spans="1:17" ht="25.5" x14ac:dyDescent="0.25">
      <c r="A37" s="3">
        <f t="shared" si="1"/>
        <v>28</v>
      </c>
      <c r="B37" s="1" t="s">
        <v>138</v>
      </c>
      <c r="C37" s="1" t="s">
        <v>36</v>
      </c>
      <c r="D37" s="1" t="s">
        <v>37</v>
      </c>
      <c r="E37" s="1" t="s">
        <v>133</v>
      </c>
      <c r="F37" s="1" t="s">
        <v>139</v>
      </c>
      <c r="G37" s="2" t="s">
        <v>48</v>
      </c>
      <c r="H37" s="2">
        <v>22</v>
      </c>
      <c r="I37" s="2">
        <v>0</v>
      </c>
      <c r="J37" s="2">
        <v>0</v>
      </c>
      <c r="K37" s="4">
        <v>0</v>
      </c>
      <c r="L37" s="4">
        <v>0</v>
      </c>
      <c r="M37" s="4">
        <v>0</v>
      </c>
      <c r="N37" s="2">
        <v>0</v>
      </c>
      <c r="O37" s="4">
        <v>0</v>
      </c>
      <c r="P37" s="4">
        <v>0</v>
      </c>
      <c r="Q37" s="4">
        <v>0</v>
      </c>
    </row>
    <row r="38" spans="1:17" ht="25.5" x14ac:dyDescent="0.25">
      <c r="A38" s="3">
        <f t="shared" si="1"/>
        <v>29</v>
      </c>
      <c r="B38" s="1" t="s">
        <v>140</v>
      </c>
      <c r="C38" s="1" t="s">
        <v>36</v>
      </c>
      <c r="D38" s="1" t="s">
        <v>37</v>
      </c>
      <c r="E38" s="1" t="s">
        <v>141</v>
      </c>
      <c r="F38" s="1" t="s">
        <v>142</v>
      </c>
      <c r="G38" s="2" t="s">
        <v>48</v>
      </c>
      <c r="H38" s="2">
        <v>7</v>
      </c>
      <c r="I38" s="2">
        <v>0</v>
      </c>
      <c r="J38" s="2">
        <v>0</v>
      </c>
      <c r="K38" s="4">
        <v>0</v>
      </c>
      <c r="L38" s="4">
        <v>0</v>
      </c>
      <c r="M38" s="4">
        <v>0</v>
      </c>
      <c r="N38" s="2">
        <v>0</v>
      </c>
      <c r="O38" s="4">
        <v>0</v>
      </c>
      <c r="P38" s="4">
        <v>0</v>
      </c>
      <c r="Q38" s="4">
        <v>0</v>
      </c>
    </row>
    <row r="39" spans="1:17" ht="25.5" x14ac:dyDescent="0.25">
      <c r="A39" s="3">
        <f t="shared" si="1"/>
        <v>30</v>
      </c>
      <c r="B39" s="1" t="s">
        <v>33</v>
      </c>
      <c r="C39" s="1" t="s">
        <v>36</v>
      </c>
      <c r="D39" s="1" t="s">
        <v>37</v>
      </c>
      <c r="E39" s="1" t="s">
        <v>47</v>
      </c>
      <c r="F39" s="1" t="s">
        <v>143</v>
      </c>
      <c r="G39" s="2" t="s">
        <v>48</v>
      </c>
      <c r="H39" s="2">
        <v>15</v>
      </c>
      <c r="I39" s="2">
        <v>13</v>
      </c>
      <c r="J39" s="2">
        <v>15</v>
      </c>
      <c r="K39" s="4">
        <v>0</v>
      </c>
      <c r="L39" s="4">
        <v>0</v>
      </c>
      <c r="M39" s="4">
        <v>0</v>
      </c>
      <c r="N39" s="2">
        <v>13</v>
      </c>
      <c r="O39" s="4">
        <v>35313.300000000003</v>
      </c>
      <c r="P39" s="4">
        <v>35313.300000000003</v>
      </c>
      <c r="Q39" s="4">
        <v>0</v>
      </c>
    </row>
    <row r="40" spans="1:17" x14ac:dyDescent="0.25">
      <c r="A40" s="3">
        <f t="shared" si="1"/>
        <v>31</v>
      </c>
      <c r="B40" s="1" t="s">
        <v>81</v>
      </c>
      <c r="C40" s="1" t="s">
        <v>36</v>
      </c>
      <c r="D40" s="1" t="s">
        <v>37</v>
      </c>
      <c r="E40" s="1" t="s">
        <v>37</v>
      </c>
      <c r="F40" s="1" t="s">
        <v>103</v>
      </c>
      <c r="G40" s="2" t="s">
        <v>48</v>
      </c>
      <c r="H40" s="2">
        <v>28</v>
      </c>
      <c r="I40" s="2">
        <v>3</v>
      </c>
      <c r="J40" s="2">
        <v>3</v>
      </c>
      <c r="K40" s="4">
        <v>0</v>
      </c>
      <c r="L40" s="4">
        <v>0</v>
      </c>
      <c r="M40" s="4">
        <v>0</v>
      </c>
      <c r="N40" s="2">
        <v>2</v>
      </c>
      <c r="O40" s="4">
        <v>5477.62</v>
      </c>
      <c r="P40" s="4">
        <v>5477.62</v>
      </c>
      <c r="Q40" s="4">
        <v>0</v>
      </c>
    </row>
    <row r="41" spans="1:17" ht="25.5" x14ac:dyDescent="0.25">
      <c r="A41" s="3">
        <f t="shared" si="1"/>
        <v>32</v>
      </c>
      <c r="B41" s="1" t="s">
        <v>34</v>
      </c>
      <c r="C41" s="1" t="s">
        <v>61</v>
      </c>
      <c r="D41" s="1" t="s">
        <v>158</v>
      </c>
      <c r="E41" s="1" t="s">
        <v>85</v>
      </c>
      <c r="F41" s="1" t="s">
        <v>144</v>
      </c>
      <c r="G41" s="2" t="s">
        <v>48</v>
      </c>
      <c r="H41" s="2">
        <v>145</v>
      </c>
      <c r="I41" s="2">
        <v>111</v>
      </c>
      <c r="J41" s="2">
        <v>134</v>
      </c>
      <c r="K41" s="4">
        <v>33378.53</v>
      </c>
      <c r="L41" s="4">
        <v>33378.53</v>
      </c>
      <c r="M41" s="4">
        <v>0</v>
      </c>
      <c r="N41" s="2">
        <v>0</v>
      </c>
      <c r="O41" s="4">
        <v>0</v>
      </c>
      <c r="P41" s="4">
        <v>0</v>
      </c>
      <c r="Q41" s="4">
        <v>0</v>
      </c>
    </row>
    <row r="42" spans="1:17" x14ac:dyDescent="0.25">
      <c r="A42" s="5">
        <v>1</v>
      </c>
      <c r="B42" s="23" t="s">
        <v>28</v>
      </c>
      <c r="C42" s="18" t="s">
        <v>36</v>
      </c>
      <c r="D42" s="18"/>
      <c r="E42" s="18" t="s">
        <v>115</v>
      </c>
      <c r="F42" s="30" t="s">
        <v>116</v>
      </c>
      <c r="G42" s="19" t="s">
        <v>117</v>
      </c>
      <c r="H42" s="20">
        <v>3</v>
      </c>
      <c r="I42" s="20">
        <v>1</v>
      </c>
      <c r="J42" s="20">
        <v>1</v>
      </c>
      <c r="K42" s="27">
        <v>0</v>
      </c>
      <c r="L42" s="27">
        <v>0</v>
      </c>
      <c r="M42" s="27">
        <v>589.4</v>
      </c>
      <c r="N42" s="20">
        <v>0</v>
      </c>
      <c r="O42" s="27">
        <v>0</v>
      </c>
      <c r="P42" s="27">
        <v>0</v>
      </c>
      <c r="Q42" s="27">
        <v>0</v>
      </c>
    </row>
    <row r="43" spans="1:17" x14ac:dyDescent="0.25">
      <c r="A43" s="5">
        <v>2</v>
      </c>
      <c r="B43" s="1" t="s">
        <v>29</v>
      </c>
      <c r="C43" s="18" t="s">
        <v>36</v>
      </c>
      <c r="D43" s="18"/>
      <c r="E43" s="18" t="s">
        <v>78</v>
      </c>
      <c r="F43" s="30" t="s">
        <v>118</v>
      </c>
      <c r="G43" s="19" t="s">
        <v>117</v>
      </c>
      <c r="H43" s="20">
        <v>14</v>
      </c>
      <c r="I43" s="20">
        <v>5</v>
      </c>
      <c r="J43" s="20">
        <v>5</v>
      </c>
      <c r="K43" s="27">
        <v>7312.3</v>
      </c>
      <c r="L43" s="27">
        <v>7312.3</v>
      </c>
      <c r="M43" s="27">
        <v>0</v>
      </c>
      <c r="N43" s="20">
        <v>0</v>
      </c>
      <c r="O43" s="27">
        <v>0</v>
      </c>
      <c r="P43" s="27">
        <v>0</v>
      </c>
      <c r="Q43" s="27">
        <v>0</v>
      </c>
    </row>
    <row r="44" spans="1:17" x14ac:dyDescent="0.25">
      <c r="A44" s="5">
        <v>3</v>
      </c>
      <c r="B44" s="18" t="s">
        <v>119</v>
      </c>
      <c r="C44" s="18" t="s">
        <v>36</v>
      </c>
      <c r="D44" s="18"/>
      <c r="E44" s="18" t="s">
        <v>120</v>
      </c>
      <c r="F44" s="30" t="s">
        <v>121</v>
      </c>
      <c r="G44" s="19" t="s">
        <v>117</v>
      </c>
      <c r="H44" s="20">
        <v>0</v>
      </c>
      <c r="I44" s="20">
        <v>0</v>
      </c>
      <c r="J44" s="20">
        <v>0</v>
      </c>
      <c r="K44" s="27">
        <v>0</v>
      </c>
      <c r="L44" s="27">
        <v>0</v>
      </c>
      <c r="M44" s="27">
        <v>0</v>
      </c>
      <c r="N44" s="20">
        <v>0</v>
      </c>
      <c r="O44" s="27">
        <v>0</v>
      </c>
      <c r="P44" s="27">
        <v>0</v>
      </c>
      <c r="Q44" s="27">
        <v>0</v>
      </c>
    </row>
    <row r="45" spans="1:17" x14ac:dyDescent="0.25">
      <c r="A45" s="14">
        <v>4</v>
      </c>
      <c r="B45" s="1" t="s">
        <v>89</v>
      </c>
      <c r="C45" s="18" t="s">
        <v>36</v>
      </c>
      <c r="D45" s="18"/>
      <c r="E45" s="18" t="s">
        <v>122</v>
      </c>
      <c r="F45" s="30" t="s">
        <v>123</v>
      </c>
      <c r="G45" s="19" t="s">
        <v>117</v>
      </c>
      <c r="H45" s="20">
        <v>2</v>
      </c>
      <c r="I45" s="20">
        <v>0</v>
      </c>
      <c r="J45" s="20">
        <v>0</v>
      </c>
      <c r="K45" s="27">
        <v>0</v>
      </c>
      <c r="L45" s="27">
        <v>0</v>
      </c>
      <c r="M45" s="27">
        <v>0</v>
      </c>
      <c r="N45" s="20">
        <v>0</v>
      </c>
      <c r="O45" s="27">
        <v>0</v>
      </c>
      <c r="P45" s="27">
        <v>0</v>
      </c>
      <c r="Q45" s="27">
        <v>0</v>
      </c>
    </row>
    <row r="46" spans="1:17" x14ac:dyDescent="0.25">
      <c r="A46" s="17">
        <v>1</v>
      </c>
      <c r="B46" s="1" t="s">
        <v>22</v>
      </c>
      <c r="C46" s="17" t="s">
        <v>61</v>
      </c>
      <c r="D46" s="15" t="s">
        <v>79</v>
      </c>
      <c r="E46" s="15" t="s">
        <v>62</v>
      </c>
      <c r="F46" s="31"/>
      <c r="G46" s="15" t="s">
        <v>63</v>
      </c>
      <c r="H46" s="16">
        <v>46</v>
      </c>
      <c r="I46" s="16">
        <v>7</v>
      </c>
      <c r="J46" s="16">
        <v>7</v>
      </c>
      <c r="K46" s="24">
        <v>7224.2</v>
      </c>
      <c r="L46" s="24">
        <v>3524</v>
      </c>
      <c r="M46" s="24">
        <v>3700.2</v>
      </c>
      <c r="N46" s="16">
        <v>32</v>
      </c>
      <c r="O46" s="25">
        <v>31980.03</v>
      </c>
      <c r="P46" s="26">
        <v>18941.5</v>
      </c>
      <c r="Q46" s="26">
        <v>13038.53</v>
      </c>
    </row>
    <row r="47" spans="1:17" x14ac:dyDescent="0.25">
      <c r="A47" s="17">
        <f t="shared" ref="A47:A54" si="2">A46+1</f>
        <v>2</v>
      </c>
      <c r="B47" s="1" t="s">
        <v>27</v>
      </c>
      <c r="C47" s="17"/>
      <c r="D47" s="15"/>
      <c r="E47" s="15" t="s">
        <v>62</v>
      </c>
      <c r="F47" s="31"/>
      <c r="G47" s="15" t="s">
        <v>63</v>
      </c>
      <c r="H47" s="16">
        <v>40</v>
      </c>
      <c r="I47" s="16">
        <v>1</v>
      </c>
      <c r="J47" s="16">
        <v>1</v>
      </c>
      <c r="K47" s="24">
        <v>1233.4000000000001</v>
      </c>
      <c r="L47" s="24">
        <v>0</v>
      </c>
      <c r="M47" s="24">
        <v>1233.4000000000001</v>
      </c>
      <c r="N47" s="16">
        <v>27</v>
      </c>
      <c r="O47" s="25">
        <v>25874.1</v>
      </c>
      <c r="P47" s="26">
        <v>0</v>
      </c>
      <c r="Q47" s="26">
        <v>25874.1</v>
      </c>
    </row>
    <row r="48" spans="1:17" x14ac:dyDescent="0.25">
      <c r="A48" s="17">
        <v>3</v>
      </c>
      <c r="B48" s="1" t="s">
        <v>23</v>
      </c>
      <c r="C48" s="17"/>
      <c r="D48" s="15"/>
      <c r="E48" s="15" t="s">
        <v>62</v>
      </c>
      <c r="F48" s="31"/>
      <c r="G48" s="15" t="s">
        <v>63</v>
      </c>
      <c r="H48" s="16"/>
      <c r="I48" s="16"/>
      <c r="J48" s="16"/>
      <c r="K48" s="24"/>
      <c r="L48" s="24"/>
      <c r="M48" s="24"/>
      <c r="N48" s="16"/>
      <c r="O48" s="25"/>
      <c r="P48" s="26"/>
      <c r="Q48" s="26"/>
    </row>
    <row r="49" spans="1:17" x14ac:dyDescent="0.25">
      <c r="A49" s="17">
        <v>4</v>
      </c>
      <c r="B49" s="1" t="s">
        <v>31</v>
      </c>
      <c r="C49" s="17"/>
      <c r="D49" s="15"/>
      <c r="E49" s="15" t="s">
        <v>64</v>
      </c>
      <c r="F49" s="32"/>
      <c r="G49" s="15" t="s">
        <v>63</v>
      </c>
      <c r="H49" s="16">
        <v>14</v>
      </c>
      <c r="I49" s="16"/>
      <c r="J49" s="16"/>
      <c r="K49" s="24"/>
      <c r="L49" s="24"/>
      <c r="M49" s="24"/>
      <c r="N49" s="16"/>
      <c r="O49" s="25"/>
      <c r="P49" s="26"/>
      <c r="Q49" s="26"/>
    </row>
    <row r="50" spans="1:17" x14ac:dyDescent="0.25">
      <c r="A50" s="17">
        <f t="shared" si="2"/>
        <v>5</v>
      </c>
      <c r="B50" s="1" t="s">
        <v>77</v>
      </c>
      <c r="C50" s="17"/>
      <c r="D50" s="15"/>
      <c r="E50" s="15" t="s">
        <v>66</v>
      </c>
      <c r="F50" s="31"/>
      <c r="G50" s="15" t="s">
        <v>63</v>
      </c>
      <c r="H50" s="16"/>
      <c r="I50" s="16"/>
      <c r="J50" s="16"/>
      <c r="K50" s="24"/>
      <c r="L50" s="24"/>
      <c r="M50" s="24"/>
      <c r="N50" s="16"/>
      <c r="O50" s="25"/>
      <c r="P50" s="26"/>
      <c r="Q50" s="26"/>
    </row>
    <row r="51" spans="1:17" x14ac:dyDescent="0.25">
      <c r="A51" s="17">
        <f t="shared" si="2"/>
        <v>6</v>
      </c>
      <c r="B51" s="15" t="s">
        <v>65</v>
      </c>
      <c r="C51" s="17"/>
      <c r="D51" s="15"/>
      <c r="E51" s="15" t="s">
        <v>66</v>
      </c>
      <c r="F51" s="31"/>
      <c r="G51" s="15" t="s">
        <v>63</v>
      </c>
      <c r="H51" s="16">
        <v>8</v>
      </c>
      <c r="I51" s="16"/>
      <c r="J51" s="16"/>
      <c r="K51" s="24"/>
      <c r="L51" s="24"/>
      <c r="M51" s="24"/>
      <c r="N51" s="16"/>
      <c r="O51" s="25"/>
      <c r="P51" s="26"/>
      <c r="Q51" s="26"/>
    </row>
    <row r="52" spans="1:17" x14ac:dyDescent="0.25">
      <c r="A52" s="17">
        <f t="shared" si="2"/>
        <v>7</v>
      </c>
      <c r="B52" s="15" t="s">
        <v>124</v>
      </c>
      <c r="C52" s="17"/>
      <c r="D52" s="15"/>
      <c r="E52" s="15" t="s">
        <v>125</v>
      </c>
      <c r="F52" s="31"/>
      <c r="G52" s="15" t="s">
        <v>63</v>
      </c>
      <c r="H52" s="16">
        <v>1</v>
      </c>
      <c r="I52" s="16"/>
      <c r="J52" s="16"/>
      <c r="K52" s="24"/>
      <c r="L52" s="24"/>
      <c r="M52" s="24"/>
      <c r="N52" s="16"/>
      <c r="O52" s="25"/>
      <c r="P52" s="26"/>
      <c r="Q52" s="26"/>
    </row>
    <row r="53" spans="1:17" x14ac:dyDescent="0.25">
      <c r="A53" s="17">
        <f t="shared" si="2"/>
        <v>8</v>
      </c>
      <c r="B53" s="1" t="s">
        <v>32</v>
      </c>
      <c r="C53" s="17"/>
      <c r="D53" s="15"/>
      <c r="E53" s="15" t="s">
        <v>82</v>
      </c>
      <c r="F53" s="31"/>
      <c r="G53" s="15" t="s">
        <v>63</v>
      </c>
      <c r="H53" s="16">
        <v>20</v>
      </c>
      <c r="I53" s="16"/>
      <c r="J53" s="16"/>
      <c r="K53" s="24"/>
      <c r="L53" s="24"/>
      <c r="M53" s="24"/>
      <c r="N53" s="16"/>
      <c r="O53" s="25"/>
      <c r="P53" s="26"/>
      <c r="Q53" s="26"/>
    </row>
    <row r="54" spans="1:17" ht="15" customHeight="1" x14ac:dyDescent="0.25">
      <c r="A54" s="17">
        <f t="shared" si="2"/>
        <v>9</v>
      </c>
      <c r="B54" s="1" t="s">
        <v>71</v>
      </c>
      <c r="C54" s="17"/>
      <c r="D54" s="15"/>
      <c r="E54" s="15" t="s">
        <v>83</v>
      </c>
      <c r="F54" s="31"/>
      <c r="G54" s="15" t="s">
        <v>63</v>
      </c>
      <c r="H54" s="16">
        <v>21</v>
      </c>
      <c r="I54" s="16">
        <v>2</v>
      </c>
      <c r="J54" s="16">
        <v>2</v>
      </c>
      <c r="K54" s="24">
        <v>2995.4</v>
      </c>
      <c r="L54" s="24">
        <v>0</v>
      </c>
      <c r="M54" s="24">
        <v>2995.4</v>
      </c>
      <c r="N54" s="16">
        <v>17</v>
      </c>
      <c r="O54" s="25">
        <v>13397.26</v>
      </c>
      <c r="P54" s="26">
        <v>0</v>
      </c>
      <c r="Q54" s="26">
        <v>13397.26</v>
      </c>
    </row>
    <row r="55" spans="1:17" ht="15" customHeight="1" x14ac:dyDescent="0.25">
      <c r="A55" s="17">
        <v>10</v>
      </c>
      <c r="B55" s="15" t="s">
        <v>126</v>
      </c>
      <c r="C55" s="17" t="s">
        <v>61</v>
      </c>
      <c r="D55" s="15" t="s">
        <v>127</v>
      </c>
      <c r="E55" s="15" t="s">
        <v>82</v>
      </c>
      <c r="F55" s="31"/>
      <c r="G55" s="15" t="s">
        <v>63</v>
      </c>
      <c r="H55" s="16">
        <v>26</v>
      </c>
      <c r="I55" s="16">
        <v>1</v>
      </c>
      <c r="J55" s="16">
        <v>1</v>
      </c>
      <c r="K55" s="24">
        <v>528.6</v>
      </c>
      <c r="L55" s="24">
        <v>0</v>
      </c>
      <c r="M55" s="24">
        <v>528.6</v>
      </c>
      <c r="N55" s="16"/>
      <c r="O55" s="25"/>
      <c r="P55" s="26"/>
      <c r="Q55" s="26"/>
    </row>
    <row r="56" spans="1:17" ht="15" customHeight="1" x14ac:dyDescent="0.25">
      <c r="A56" s="17">
        <v>11</v>
      </c>
      <c r="B56" s="22" t="s">
        <v>145</v>
      </c>
      <c r="C56" s="17" t="s">
        <v>61</v>
      </c>
      <c r="D56" s="15" t="s">
        <v>128</v>
      </c>
      <c r="E56" s="15" t="s">
        <v>62</v>
      </c>
      <c r="F56" s="31"/>
      <c r="G56" s="15" t="s">
        <v>63</v>
      </c>
      <c r="H56" s="16">
        <v>38</v>
      </c>
      <c r="I56" s="16">
        <v>4</v>
      </c>
      <c r="J56" s="16">
        <v>4</v>
      </c>
      <c r="K56" s="24">
        <v>4933.6000000000004</v>
      </c>
      <c r="L56" s="24">
        <v>0</v>
      </c>
      <c r="M56" s="24">
        <v>4933.6000000000004</v>
      </c>
      <c r="N56" s="16"/>
      <c r="O56" s="25"/>
      <c r="P56" s="26"/>
      <c r="Q56" s="26"/>
    </row>
    <row r="57" spans="1:17" ht="15" customHeight="1" x14ac:dyDescent="0.25">
      <c r="A57" s="17">
        <v>12</v>
      </c>
      <c r="B57" s="1" t="s">
        <v>132</v>
      </c>
      <c r="C57" s="17"/>
      <c r="D57" s="15"/>
      <c r="E57" s="15" t="s">
        <v>62</v>
      </c>
      <c r="F57" s="31"/>
      <c r="G57" s="15" t="s">
        <v>63</v>
      </c>
      <c r="H57" s="16">
        <v>28</v>
      </c>
      <c r="I57" s="16">
        <v>4</v>
      </c>
      <c r="J57" s="16">
        <v>4</v>
      </c>
      <c r="K57" s="24">
        <v>2819.2</v>
      </c>
      <c r="L57" s="24">
        <v>0</v>
      </c>
      <c r="M57" s="24">
        <v>2819.2</v>
      </c>
      <c r="N57" s="16"/>
      <c r="O57" s="25"/>
      <c r="P57" s="26"/>
      <c r="Q57" s="26"/>
    </row>
    <row r="58" spans="1:17" ht="15" customHeight="1" x14ac:dyDescent="0.25">
      <c r="A58" s="17">
        <v>13</v>
      </c>
      <c r="B58" s="1" t="s">
        <v>138</v>
      </c>
      <c r="C58" s="17"/>
      <c r="D58" s="15"/>
      <c r="E58" s="15" t="s">
        <v>62</v>
      </c>
      <c r="F58" s="31"/>
      <c r="G58" s="15" t="s">
        <v>63</v>
      </c>
      <c r="H58" s="16">
        <v>12</v>
      </c>
      <c r="I58" s="16"/>
      <c r="J58" s="16"/>
      <c r="K58" s="16"/>
      <c r="L58" s="16"/>
      <c r="M58" s="16"/>
      <c r="N58" s="16"/>
      <c r="O58" s="25"/>
      <c r="P58" s="26"/>
      <c r="Q58" s="26"/>
    </row>
    <row r="59" spans="1:17" ht="15" customHeight="1" x14ac:dyDescent="0.25">
      <c r="A59" s="17">
        <v>14</v>
      </c>
      <c r="B59" s="1" t="s">
        <v>140</v>
      </c>
      <c r="C59" s="17"/>
      <c r="D59" s="15"/>
      <c r="E59" s="15" t="s">
        <v>83</v>
      </c>
      <c r="F59" s="31"/>
      <c r="G59" s="15" t="s">
        <v>63</v>
      </c>
      <c r="H59" s="16">
        <v>1</v>
      </c>
      <c r="I59" s="16"/>
      <c r="J59" s="16"/>
      <c r="K59" s="16"/>
      <c r="L59" s="16"/>
      <c r="M59" s="16"/>
      <c r="N59" s="16"/>
      <c r="O59" s="25"/>
      <c r="P59" s="26"/>
      <c r="Q59" s="26"/>
    </row>
    <row r="60" spans="1:17" ht="15" customHeight="1" x14ac:dyDescent="0.25">
      <c r="A60" s="17">
        <v>15</v>
      </c>
      <c r="B60" s="15" t="s">
        <v>148</v>
      </c>
      <c r="C60" s="17" t="s">
        <v>35</v>
      </c>
      <c r="D60" s="15" t="s">
        <v>149</v>
      </c>
      <c r="E60" s="15" t="s">
        <v>150</v>
      </c>
      <c r="F60" s="31"/>
      <c r="G60" s="15" t="s">
        <v>63</v>
      </c>
      <c r="H60" s="16">
        <v>1</v>
      </c>
      <c r="I60" s="16"/>
      <c r="J60" s="16"/>
      <c r="K60" s="16"/>
      <c r="L60" s="16"/>
      <c r="M60" s="16"/>
      <c r="N60" s="16"/>
      <c r="O60" s="25"/>
      <c r="P60" s="26"/>
      <c r="Q60" s="26"/>
    </row>
    <row r="61" spans="1:17" x14ac:dyDescent="0.25">
      <c r="A61" s="17">
        <v>16</v>
      </c>
      <c r="B61" s="15" t="s">
        <v>159</v>
      </c>
      <c r="C61" s="17"/>
      <c r="D61" s="15"/>
      <c r="E61" s="15" t="s">
        <v>62</v>
      </c>
      <c r="F61" s="31"/>
      <c r="G61" s="15" t="s">
        <v>63</v>
      </c>
      <c r="H61" s="16">
        <v>2</v>
      </c>
      <c r="I61" s="16"/>
      <c r="J61" s="16"/>
      <c r="K61" s="16"/>
      <c r="L61" s="16"/>
      <c r="M61" s="16"/>
      <c r="N61" s="16"/>
      <c r="O61" s="25"/>
      <c r="P61" s="26"/>
      <c r="Q61" s="26"/>
    </row>
    <row r="62" spans="1:17" x14ac:dyDescent="0.25">
      <c r="A62" s="17">
        <v>17</v>
      </c>
      <c r="B62" s="1" t="s">
        <v>81</v>
      </c>
      <c r="C62" s="17"/>
      <c r="D62" s="15"/>
      <c r="E62" s="15" t="s">
        <v>62</v>
      </c>
      <c r="F62" s="31"/>
      <c r="G62" s="15" t="s">
        <v>63</v>
      </c>
      <c r="H62" s="16">
        <v>1</v>
      </c>
      <c r="I62" s="16"/>
      <c r="J62" s="16"/>
      <c r="K62" s="16"/>
      <c r="L62" s="16"/>
      <c r="M62" s="16"/>
      <c r="N62" s="16"/>
      <c r="O62" s="25"/>
      <c r="P62" s="26"/>
      <c r="Q62" s="26"/>
    </row>
    <row r="63" spans="1:17" ht="25.5" x14ac:dyDescent="0.25">
      <c r="A63" s="21">
        <v>1</v>
      </c>
      <c r="B63" s="22" t="s">
        <v>58</v>
      </c>
      <c r="C63" s="21" t="s">
        <v>36</v>
      </c>
      <c r="D63" s="23"/>
      <c r="E63" s="23" t="s">
        <v>67</v>
      </c>
      <c r="F63" s="22" t="s">
        <v>107</v>
      </c>
      <c r="G63" s="22" t="s">
        <v>80</v>
      </c>
      <c r="H63" s="23">
        <v>45</v>
      </c>
      <c r="I63" s="23">
        <v>12</v>
      </c>
      <c r="J63" s="23">
        <v>12</v>
      </c>
      <c r="K63" s="28">
        <v>2819.2</v>
      </c>
      <c r="L63" s="28">
        <v>2819.2</v>
      </c>
      <c r="M63" s="28">
        <f>K63-L63</f>
        <v>0</v>
      </c>
      <c r="N63" s="23">
        <v>28</v>
      </c>
      <c r="O63" s="28">
        <v>35592.400000000001</v>
      </c>
      <c r="P63" s="28">
        <v>31058.29</v>
      </c>
      <c r="Q63" s="28">
        <f>O63-P63</f>
        <v>4534.1100000000006</v>
      </c>
    </row>
    <row r="64" spans="1:17" ht="25.5" x14ac:dyDescent="0.25">
      <c r="A64" s="21">
        <v>2</v>
      </c>
      <c r="B64" s="23" t="s">
        <v>28</v>
      </c>
      <c r="C64" s="21" t="s">
        <v>36</v>
      </c>
      <c r="D64" s="23"/>
      <c r="E64" s="23" t="s">
        <v>69</v>
      </c>
      <c r="F64" s="22" t="s">
        <v>108</v>
      </c>
      <c r="G64" s="22" t="s">
        <v>80</v>
      </c>
      <c r="H64" s="23">
        <v>11</v>
      </c>
      <c r="I64" s="23">
        <v>0</v>
      </c>
      <c r="J64" s="23">
        <v>0</v>
      </c>
      <c r="K64" s="28">
        <v>0</v>
      </c>
      <c r="L64" s="28">
        <v>0</v>
      </c>
      <c r="M64" s="28">
        <f t="shared" ref="M64:M69" si="3">K64-L64</f>
        <v>0</v>
      </c>
      <c r="N64" s="23">
        <v>0</v>
      </c>
      <c r="O64" s="28">
        <v>0</v>
      </c>
      <c r="P64" s="28">
        <v>0</v>
      </c>
      <c r="Q64" s="28">
        <f t="shared" ref="Q64:Q70" si="4">O64-P64</f>
        <v>0</v>
      </c>
    </row>
    <row r="65" spans="1:17" ht="25.5" x14ac:dyDescent="0.25">
      <c r="A65" s="21">
        <v>3</v>
      </c>
      <c r="B65" s="22" t="s">
        <v>18</v>
      </c>
      <c r="C65" s="21" t="s">
        <v>36</v>
      </c>
      <c r="D65" s="23"/>
      <c r="E65" s="23" t="s">
        <v>69</v>
      </c>
      <c r="F65" s="22" t="s">
        <v>109</v>
      </c>
      <c r="G65" s="22" t="s">
        <v>80</v>
      </c>
      <c r="H65" s="23">
        <v>75</v>
      </c>
      <c r="I65" s="23">
        <v>27</v>
      </c>
      <c r="J65" s="23">
        <v>27</v>
      </c>
      <c r="K65" s="28">
        <v>20439.2</v>
      </c>
      <c r="L65" s="28">
        <v>19382</v>
      </c>
      <c r="M65" s="28">
        <f t="shared" si="3"/>
        <v>1057.2000000000007</v>
      </c>
      <c r="N65" s="23">
        <v>19</v>
      </c>
      <c r="O65" s="28">
        <v>17575.95</v>
      </c>
      <c r="P65" s="28">
        <v>17575.95</v>
      </c>
      <c r="Q65" s="28">
        <f t="shared" si="4"/>
        <v>0</v>
      </c>
    </row>
    <row r="66" spans="1:17" ht="25.5" x14ac:dyDescent="0.25">
      <c r="A66" s="21">
        <v>4</v>
      </c>
      <c r="B66" s="23" t="s">
        <v>25</v>
      </c>
      <c r="C66" s="21" t="s">
        <v>36</v>
      </c>
      <c r="D66" s="23"/>
      <c r="E66" s="23" t="s">
        <v>70</v>
      </c>
      <c r="F66" s="22" t="s">
        <v>110</v>
      </c>
      <c r="G66" s="22" t="s">
        <v>80</v>
      </c>
      <c r="H66" s="23">
        <v>28</v>
      </c>
      <c r="I66" s="23">
        <v>9</v>
      </c>
      <c r="J66" s="23">
        <v>9</v>
      </c>
      <c r="K66" s="28">
        <v>4041.24</v>
      </c>
      <c r="L66" s="28">
        <v>4041.24</v>
      </c>
      <c r="M66" s="28">
        <f t="shared" si="3"/>
        <v>0</v>
      </c>
      <c r="N66" s="23">
        <v>6</v>
      </c>
      <c r="O66" s="28">
        <v>3700.2</v>
      </c>
      <c r="P66" s="28">
        <v>3700.2</v>
      </c>
      <c r="Q66" s="28">
        <f t="shared" si="4"/>
        <v>0</v>
      </c>
    </row>
    <row r="67" spans="1:17" ht="51" x14ac:dyDescent="0.25">
      <c r="A67" s="21">
        <v>5</v>
      </c>
      <c r="B67" s="23" t="s">
        <v>71</v>
      </c>
      <c r="C67" s="21" t="s">
        <v>36</v>
      </c>
      <c r="D67" s="23"/>
      <c r="E67" s="22" t="s">
        <v>111</v>
      </c>
      <c r="F67" s="22" t="s">
        <v>112</v>
      </c>
      <c r="G67" s="22" t="s">
        <v>80</v>
      </c>
      <c r="H67" s="23">
        <v>57</v>
      </c>
      <c r="I67" s="23">
        <v>36</v>
      </c>
      <c r="J67" s="23">
        <v>36</v>
      </c>
      <c r="K67" s="28">
        <v>24327.14</v>
      </c>
      <c r="L67" s="28">
        <v>24327.14</v>
      </c>
      <c r="M67" s="28">
        <f t="shared" si="3"/>
        <v>0</v>
      </c>
      <c r="N67" s="23">
        <v>22</v>
      </c>
      <c r="O67" s="28">
        <v>19037.5</v>
      </c>
      <c r="P67" s="28">
        <v>19037.5</v>
      </c>
      <c r="Q67" s="28">
        <f t="shared" si="4"/>
        <v>0</v>
      </c>
    </row>
    <row r="68" spans="1:17" ht="25.5" x14ac:dyDescent="0.25">
      <c r="A68" s="21">
        <v>6</v>
      </c>
      <c r="B68" s="23" t="s">
        <v>30</v>
      </c>
      <c r="C68" s="21" t="s">
        <v>36</v>
      </c>
      <c r="D68" s="23"/>
      <c r="E68" s="23" t="s">
        <v>68</v>
      </c>
      <c r="F68" s="22" t="s">
        <v>113</v>
      </c>
      <c r="G68" s="22" t="s">
        <v>80</v>
      </c>
      <c r="H68" s="23">
        <v>27</v>
      </c>
      <c r="I68" s="23">
        <v>0</v>
      </c>
      <c r="J68" s="23">
        <v>0</v>
      </c>
      <c r="K68" s="28">
        <v>0</v>
      </c>
      <c r="L68" s="28">
        <v>0</v>
      </c>
      <c r="M68" s="28">
        <f t="shared" si="3"/>
        <v>0</v>
      </c>
      <c r="N68" s="23">
        <v>0</v>
      </c>
      <c r="O68" s="28">
        <v>0</v>
      </c>
      <c r="P68" s="28">
        <v>0</v>
      </c>
      <c r="Q68" s="28">
        <f t="shared" si="4"/>
        <v>0</v>
      </c>
    </row>
    <row r="69" spans="1:17" ht="25.5" x14ac:dyDescent="0.25">
      <c r="A69" s="21">
        <v>7</v>
      </c>
      <c r="B69" s="23" t="s">
        <v>26</v>
      </c>
      <c r="C69" s="21" t="s">
        <v>36</v>
      </c>
      <c r="D69" s="23"/>
      <c r="E69" s="23" t="s">
        <v>68</v>
      </c>
      <c r="F69" s="22" t="s">
        <v>114</v>
      </c>
      <c r="G69" s="22" t="s">
        <v>80</v>
      </c>
      <c r="H69" s="23">
        <v>43</v>
      </c>
      <c r="I69" s="23">
        <v>12</v>
      </c>
      <c r="J69" s="23">
        <v>12</v>
      </c>
      <c r="K69" s="28">
        <v>8351.8799999999992</v>
      </c>
      <c r="L69" s="28">
        <v>8351.8799999999992</v>
      </c>
      <c r="M69" s="28">
        <f t="shared" si="3"/>
        <v>0</v>
      </c>
      <c r="N69" s="23">
        <v>9</v>
      </c>
      <c r="O69" s="28">
        <v>14011.6</v>
      </c>
      <c r="P69" s="28">
        <v>9606.6</v>
      </c>
      <c r="Q69" s="28">
        <f t="shared" si="4"/>
        <v>4405</v>
      </c>
    </row>
    <row r="70" spans="1:17" ht="25.5" x14ac:dyDescent="0.25">
      <c r="A70" s="21">
        <v>8</v>
      </c>
      <c r="B70" s="22" t="s">
        <v>145</v>
      </c>
      <c r="C70" s="23" t="s">
        <v>147</v>
      </c>
      <c r="D70" s="23"/>
      <c r="E70" s="23" t="s">
        <v>62</v>
      </c>
      <c r="F70" s="22" t="s">
        <v>146</v>
      </c>
      <c r="G70" s="22" t="s">
        <v>80</v>
      </c>
      <c r="H70" s="23">
        <v>3</v>
      </c>
      <c r="I70" s="23">
        <v>3</v>
      </c>
      <c r="J70" s="23">
        <v>3</v>
      </c>
      <c r="K70" s="28">
        <v>0</v>
      </c>
      <c r="L70" s="28">
        <v>0</v>
      </c>
      <c r="M70" s="28">
        <v>0</v>
      </c>
      <c r="N70" s="23">
        <v>0</v>
      </c>
      <c r="O70" s="23">
        <v>0</v>
      </c>
      <c r="P70" s="23">
        <v>0</v>
      </c>
      <c r="Q70" s="28">
        <f t="shared" si="4"/>
        <v>0</v>
      </c>
    </row>
  </sheetData>
  <autoFilter ref="A8:Q70"/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10" workbookViewId="0">
      <selection activeCell="B37" sqref="B37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116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81</v>
      </c>
      <c r="I11" s="210">
        <v>67</v>
      </c>
      <c r="J11" s="210">
        <v>93</v>
      </c>
      <c r="K11" s="205">
        <v>118904.3</v>
      </c>
      <c r="L11" s="205">
        <v>118904.3</v>
      </c>
      <c r="M11" s="205">
        <v>0</v>
      </c>
      <c r="N11" s="210">
        <v>25</v>
      </c>
      <c r="O11" s="205">
        <v>53312.71</v>
      </c>
      <c r="P11" s="205">
        <v>53312.71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76</v>
      </c>
      <c r="I12" s="210">
        <v>48</v>
      </c>
      <c r="J12" s="210">
        <v>74</v>
      </c>
      <c r="K12" s="205">
        <v>75789.97</v>
      </c>
      <c r="L12" s="205">
        <v>75789.97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46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34</v>
      </c>
      <c r="I15" s="210">
        <v>28</v>
      </c>
      <c r="J15" s="210">
        <v>41</v>
      </c>
      <c r="K15" s="205">
        <v>51481.37</v>
      </c>
      <c r="L15" s="205">
        <v>51481.37</v>
      </c>
      <c r="M15" s="205">
        <v>0</v>
      </c>
      <c r="N15" s="210">
        <v>13</v>
      </c>
      <c r="O15" s="205">
        <v>24024.44</v>
      </c>
      <c r="P15" s="205">
        <v>24024.44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 t="s">
        <v>36</v>
      </c>
      <c r="D16" s="210"/>
      <c r="E16" s="220" t="s">
        <v>41</v>
      </c>
      <c r="F16" s="210" t="s">
        <v>91</v>
      </c>
      <c r="G16" s="229" t="s">
        <v>269</v>
      </c>
      <c r="H16" s="210">
        <v>67</v>
      </c>
      <c r="I16" s="210">
        <v>46</v>
      </c>
      <c r="J16" s="210">
        <v>63</v>
      </c>
      <c r="K16" s="205">
        <v>141176.23000000001</v>
      </c>
      <c r="L16" s="205">
        <v>127673.8</v>
      </c>
      <c r="M16" s="205">
        <v>13502.43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229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102</v>
      </c>
      <c r="I18" s="210">
        <v>77</v>
      </c>
      <c r="J18" s="210">
        <v>105</v>
      </c>
      <c r="K18" s="205">
        <v>91130.13</v>
      </c>
      <c r="L18" s="205">
        <v>91130.13</v>
      </c>
      <c r="M18" s="205">
        <v>0</v>
      </c>
      <c r="N18" s="210">
        <v>23</v>
      </c>
      <c r="O18" s="205">
        <v>29809.599999999999</v>
      </c>
      <c r="P18" s="205">
        <v>29800.400000000001</v>
      </c>
      <c r="Q18" s="205">
        <v>9.1999999999999993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90</v>
      </c>
      <c r="I19" s="210">
        <v>68</v>
      </c>
      <c r="J19" s="210">
        <v>94</v>
      </c>
      <c r="K19" s="205">
        <v>148489.20000000001</v>
      </c>
      <c r="L19" s="205">
        <v>148489.20000000001</v>
      </c>
      <c r="M19" s="205">
        <v>0</v>
      </c>
      <c r="N19" s="210">
        <v>59</v>
      </c>
      <c r="O19" s="205">
        <v>408434.52</v>
      </c>
      <c r="P19" s="205">
        <v>408434.52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164</v>
      </c>
      <c r="I20" s="210">
        <v>139</v>
      </c>
      <c r="J20" s="210">
        <v>175</v>
      </c>
      <c r="K20" s="205">
        <v>156124.37</v>
      </c>
      <c r="L20" s="205">
        <v>149085.12</v>
      </c>
      <c r="M20" s="205">
        <v>7039.25</v>
      </c>
      <c r="N20" s="210">
        <v>73</v>
      </c>
      <c r="O20" s="205">
        <v>142134.37</v>
      </c>
      <c r="P20" s="205">
        <v>133058.87</v>
      </c>
      <c r="Q20" s="205">
        <v>9075.5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93</v>
      </c>
      <c r="I21" s="210">
        <v>51</v>
      </c>
      <c r="J21" s="210">
        <v>61</v>
      </c>
      <c r="K21" s="205">
        <v>24212.48</v>
      </c>
      <c r="L21" s="205">
        <v>24212.48</v>
      </c>
      <c r="M21" s="205">
        <v>0</v>
      </c>
      <c r="N21" s="210">
        <v>101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258</v>
      </c>
      <c r="G23" s="229" t="s">
        <v>269</v>
      </c>
      <c r="H23" s="210">
        <v>13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28</v>
      </c>
      <c r="I24" s="210">
        <v>19</v>
      </c>
      <c r="J24" s="210">
        <v>28</v>
      </c>
      <c r="K24" s="205">
        <v>7599.74</v>
      </c>
      <c r="L24" s="205">
        <v>7599.74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104</v>
      </c>
      <c r="I25" s="210">
        <v>29</v>
      </c>
      <c r="J25" s="210">
        <v>42</v>
      </c>
      <c r="K25" s="205">
        <v>23446.880000000001</v>
      </c>
      <c r="L25" s="205">
        <v>23446.880000000001</v>
      </c>
      <c r="M25" s="205">
        <v>0</v>
      </c>
      <c r="N25" s="210">
        <v>19</v>
      </c>
      <c r="O25" s="205">
        <v>21849.3</v>
      </c>
      <c r="P25" s="205">
        <v>21849.3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326" t="s">
        <v>59</v>
      </c>
      <c r="F26" s="210" t="s">
        <v>97</v>
      </c>
      <c r="G26" s="229" t="s">
        <v>269</v>
      </c>
      <c r="H26" s="210">
        <v>50</v>
      </c>
      <c r="I26" s="210">
        <v>40</v>
      </c>
      <c r="J26" s="210">
        <v>59</v>
      </c>
      <c r="K26" s="205">
        <v>37917.72</v>
      </c>
      <c r="L26" s="205">
        <v>37917.72</v>
      </c>
      <c r="M26" s="205">
        <v>0</v>
      </c>
      <c r="N26" s="210">
        <v>15</v>
      </c>
      <c r="O26" s="205">
        <v>32199.17</v>
      </c>
      <c r="P26" s="205">
        <v>32199.17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223</v>
      </c>
      <c r="I27" s="210">
        <v>203</v>
      </c>
      <c r="J27" s="210">
        <v>243</v>
      </c>
      <c r="K27" s="205">
        <v>162678.82</v>
      </c>
      <c r="L27" s="205">
        <v>162678.82</v>
      </c>
      <c r="M27" s="205">
        <v>0</v>
      </c>
      <c r="N27" s="210">
        <v>26</v>
      </c>
      <c r="O27" s="205">
        <v>71673.009999999995</v>
      </c>
      <c r="P27" s="205">
        <v>71673.009999999995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36</v>
      </c>
      <c r="D28" s="210"/>
      <c r="E28" s="326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67</v>
      </c>
      <c r="I29" s="210">
        <v>23</v>
      </c>
      <c r="J29" s="210">
        <v>33</v>
      </c>
      <c r="K29" s="205">
        <v>37396.93</v>
      </c>
      <c r="L29" s="205">
        <v>37396.93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89</v>
      </c>
      <c r="I30" s="210">
        <v>44</v>
      </c>
      <c r="J30" s="210">
        <v>53</v>
      </c>
      <c r="K30" s="205">
        <v>70330.38</v>
      </c>
      <c r="L30" s="205">
        <v>13875.06</v>
      </c>
      <c r="M30" s="205">
        <v>56455.32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55</v>
      </c>
      <c r="I31" s="210">
        <v>33</v>
      </c>
      <c r="J31" s="210">
        <v>47</v>
      </c>
      <c r="K31" s="205">
        <v>38306.239999999998</v>
      </c>
      <c r="L31" s="205">
        <v>38306.239999999998</v>
      </c>
      <c r="M31" s="205">
        <v>0</v>
      </c>
      <c r="N31" s="210">
        <v>11</v>
      </c>
      <c r="O31" s="205">
        <v>44664.06</v>
      </c>
      <c r="P31" s="205">
        <v>44664.06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74</v>
      </c>
      <c r="I33" s="210">
        <v>66</v>
      </c>
      <c r="J33" s="210">
        <v>79</v>
      </c>
      <c r="K33" s="205">
        <v>56682.06</v>
      </c>
      <c r="L33" s="205">
        <v>56682.06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29</v>
      </c>
      <c r="C34" s="210" t="s">
        <v>36</v>
      </c>
      <c r="D34" s="210"/>
      <c r="E34" s="210" t="s">
        <v>42</v>
      </c>
      <c r="F34" s="210" t="s">
        <v>101</v>
      </c>
      <c r="G34" s="229" t="s">
        <v>269</v>
      </c>
      <c r="H34" s="210">
        <v>141</v>
      </c>
      <c r="I34" s="210">
        <v>98</v>
      </c>
      <c r="J34" s="210">
        <v>143</v>
      </c>
      <c r="K34" s="205">
        <v>120686.19</v>
      </c>
      <c r="L34" s="205">
        <v>120686.19</v>
      </c>
      <c r="M34" s="205">
        <v>0</v>
      </c>
      <c r="N34" s="210">
        <v>57</v>
      </c>
      <c r="O34" s="205">
        <v>108482.46</v>
      </c>
      <c r="P34" s="205">
        <v>108482.46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31</v>
      </c>
      <c r="C35" s="210" t="s">
        <v>36</v>
      </c>
      <c r="D35" s="210"/>
      <c r="E35" s="210" t="s">
        <v>46</v>
      </c>
      <c r="F35" s="210" t="s">
        <v>137</v>
      </c>
      <c r="G35" s="229" t="s">
        <v>269</v>
      </c>
      <c r="H35" s="210">
        <v>141</v>
      </c>
      <c r="I35" s="210">
        <v>90</v>
      </c>
      <c r="J35" s="210">
        <v>152</v>
      </c>
      <c r="K35" s="205">
        <v>154994.5</v>
      </c>
      <c r="L35" s="205">
        <v>154994.5</v>
      </c>
      <c r="M35" s="205">
        <v>0</v>
      </c>
      <c r="N35" s="210">
        <v>79</v>
      </c>
      <c r="O35" s="205">
        <v>165420.79</v>
      </c>
      <c r="P35" s="205">
        <v>165420.79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32</v>
      </c>
      <c r="C36" s="210" t="s">
        <v>36</v>
      </c>
      <c r="D36" s="210"/>
      <c r="E36" s="326" t="s">
        <v>41</v>
      </c>
      <c r="F36" s="210" t="s">
        <v>102</v>
      </c>
      <c r="G36" s="229" t="s">
        <v>269</v>
      </c>
      <c r="H36" s="210">
        <v>123</v>
      </c>
      <c r="I36" s="210">
        <v>100</v>
      </c>
      <c r="J36" s="210">
        <v>138</v>
      </c>
      <c r="K36" s="205">
        <v>134022.07</v>
      </c>
      <c r="L36" s="205">
        <v>134022.07</v>
      </c>
      <c r="M36" s="205">
        <v>0</v>
      </c>
      <c r="N36" s="210">
        <v>60</v>
      </c>
      <c r="O36" s="205">
        <v>141637.24</v>
      </c>
      <c r="P36" s="205">
        <v>131740.01999999999</v>
      </c>
      <c r="Q36" s="205">
        <v>9897.2199999999993</v>
      </c>
    </row>
    <row r="37" spans="1:17" s="183" customFormat="1" ht="16.5" customHeight="1" x14ac:dyDescent="0.2">
      <c r="A37" s="210">
        <v>29</v>
      </c>
      <c r="B37" s="210" t="s">
        <v>138</v>
      </c>
      <c r="C37" s="210" t="s">
        <v>61</v>
      </c>
      <c r="D37" s="210" t="s">
        <v>191</v>
      </c>
      <c r="E37" s="220" t="s">
        <v>133</v>
      </c>
      <c r="F37" s="210" t="s">
        <v>264</v>
      </c>
      <c r="G37" s="229" t="s">
        <v>269</v>
      </c>
      <c r="H37" s="210">
        <v>155</v>
      </c>
      <c r="I37" s="210">
        <v>139</v>
      </c>
      <c r="J37" s="210">
        <v>164</v>
      </c>
      <c r="K37" s="205">
        <v>82982.63</v>
      </c>
      <c r="L37" s="205">
        <v>82982.63</v>
      </c>
      <c r="M37" s="205">
        <v>0</v>
      </c>
      <c r="N37" s="210">
        <v>0</v>
      </c>
      <c r="O37" s="205">
        <v>0</v>
      </c>
      <c r="P37" s="205">
        <v>0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188</v>
      </c>
      <c r="C38" s="210" t="s">
        <v>36</v>
      </c>
      <c r="D38" s="210"/>
      <c r="E38" s="220" t="s">
        <v>133</v>
      </c>
      <c r="F38" s="210" t="s">
        <v>189</v>
      </c>
      <c r="G38" s="229" t="s">
        <v>269</v>
      </c>
      <c r="H38" s="210">
        <v>13</v>
      </c>
      <c r="I38" s="210">
        <v>10</v>
      </c>
      <c r="J38" s="210">
        <v>16</v>
      </c>
      <c r="K38" s="205">
        <v>8838.06</v>
      </c>
      <c r="L38" s="205">
        <v>8838.06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140</v>
      </c>
      <c r="C39" s="210" t="s">
        <v>36</v>
      </c>
      <c r="D39" s="210"/>
      <c r="E39" s="210" t="s">
        <v>141</v>
      </c>
      <c r="F39" s="210" t="s">
        <v>142</v>
      </c>
      <c r="G39" s="229" t="s">
        <v>269</v>
      </c>
      <c r="H39" s="210">
        <v>44</v>
      </c>
      <c r="I39" s="210">
        <v>33</v>
      </c>
      <c r="J39" s="210">
        <v>44</v>
      </c>
      <c r="K39" s="205">
        <v>40188.9</v>
      </c>
      <c r="L39" s="205">
        <v>33678.85</v>
      </c>
      <c r="M39" s="205">
        <v>6510.05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33</v>
      </c>
      <c r="C40" s="210" t="s">
        <v>36</v>
      </c>
      <c r="D40" s="210"/>
      <c r="E40" s="210" t="s">
        <v>47</v>
      </c>
      <c r="F40" s="210" t="s">
        <v>143</v>
      </c>
      <c r="G40" s="229" t="s">
        <v>269</v>
      </c>
      <c r="H40" s="210">
        <v>39</v>
      </c>
      <c r="I40" s="210">
        <v>32</v>
      </c>
      <c r="J40" s="210">
        <v>43</v>
      </c>
      <c r="K40" s="205">
        <v>48199.21</v>
      </c>
      <c r="L40" s="205">
        <v>48199.21</v>
      </c>
      <c r="M40" s="205">
        <v>0</v>
      </c>
      <c r="N40" s="210">
        <v>18</v>
      </c>
      <c r="O40" s="205">
        <v>38818.269999999997</v>
      </c>
      <c r="P40" s="205">
        <v>38818.269999999997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81</v>
      </c>
      <c r="C41" s="210" t="s">
        <v>61</v>
      </c>
      <c r="D41" s="210" t="s">
        <v>230</v>
      </c>
      <c r="E41" s="210" t="s">
        <v>133</v>
      </c>
      <c r="F41" s="210" t="s">
        <v>231</v>
      </c>
      <c r="G41" s="229" t="s">
        <v>269</v>
      </c>
      <c r="H41" s="210">
        <v>66</v>
      </c>
      <c r="I41" s="210">
        <v>50</v>
      </c>
      <c r="J41" s="210">
        <v>64</v>
      </c>
      <c r="K41" s="205">
        <v>39306.19</v>
      </c>
      <c r="L41" s="205">
        <v>39306.19</v>
      </c>
      <c r="M41" s="205">
        <v>0</v>
      </c>
      <c r="N41" s="210">
        <v>6</v>
      </c>
      <c r="O41" s="205">
        <v>10450.76</v>
      </c>
      <c r="P41" s="205">
        <v>10450.76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34</v>
      </c>
      <c r="C42" s="210" t="s">
        <v>61</v>
      </c>
      <c r="D42" s="210" t="s">
        <v>158</v>
      </c>
      <c r="E42" s="210" t="s">
        <v>85</v>
      </c>
      <c r="F42" s="210" t="s">
        <v>144</v>
      </c>
      <c r="G42" s="229" t="s">
        <v>269</v>
      </c>
      <c r="H42" s="210">
        <v>373</v>
      </c>
      <c r="I42" s="210">
        <v>321</v>
      </c>
      <c r="J42" s="210">
        <v>404</v>
      </c>
      <c r="K42" s="205">
        <v>318087.44</v>
      </c>
      <c r="L42" s="205">
        <v>318087.44</v>
      </c>
      <c r="M42" s="205">
        <v>0</v>
      </c>
      <c r="N42" s="210">
        <v>0</v>
      </c>
      <c r="O42" s="205">
        <v>0</v>
      </c>
      <c r="P42" s="205">
        <v>0</v>
      </c>
      <c r="Q42" s="205">
        <v>0</v>
      </c>
    </row>
    <row r="43" spans="1:17" s="202" customFormat="1" ht="16.5" customHeight="1" x14ac:dyDescent="0.2">
      <c r="A43" s="210">
        <v>35</v>
      </c>
      <c r="B43" s="327" t="s">
        <v>28</v>
      </c>
      <c r="C43" s="327" t="s">
        <v>36</v>
      </c>
      <c r="D43" s="327"/>
      <c r="E43" s="210" t="s">
        <v>268</v>
      </c>
      <c r="F43" s="327" t="s">
        <v>284</v>
      </c>
      <c r="G43" s="327" t="s">
        <v>117</v>
      </c>
      <c r="H43" s="328">
        <v>5</v>
      </c>
      <c r="I43" s="329">
        <v>3</v>
      </c>
      <c r="J43" s="329">
        <v>3</v>
      </c>
      <c r="K43" s="330">
        <v>6448.4</v>
      </c>
      <c r="L43" s="330">
        <v>5833.9</v>
      </c>
      <c r="M43" s="205">
        <v>614.5</v>
      </c>
      <c r="N43" s="329">
        <v>0</v>
      </c>
      <c r="O43" s="330">
        <v>0</v>
      </c>
      <c r="P43" s="330">
        <v>0</v>
      </c>
      <c r="Q43" s="205">
        <v>0</v>
      </c>
    </row>
    <row r="44" spans="1:17" s="202" customFormat="1" ht="16.5" customHeight="1" x14ac:dyDescent="0.2">
      <c r="A44" s="210">
        <v>36</v>
      </c>
      <c r="B44" s="327" t="s">
        <v>29</v>
      </c>
      <c r="C44" s="327" t="s">
        <v>36</v>
      </c>
      <c r="D44" s="327"/>
      <c r="E44" s="210" t="s">
        <v>276</v>
      </c>
      <c r="F44" s="327" t="s">
        <v>285</v>
      </c>
      <c r="G44" s="327" t="s">
        <v>117</v>
      </c>
      <c r="H44" s="329">
        <v>30</v>
      </c>
      <c r="I44" s="329">
        <v>19</v>
      </c>
      <c r="J44" s="329">
        <v>19</v>
      </c>
      <c r="K44" s="330">
        <v>32494.5</v>
      </c>
      <c r="L44" s="330">
        <v>28076.1</v>
      </c>
      <c r="M44" s="205">
        <v>4418.3999999999996</v>
      </c>
      <c r="N44" s="329">
        <v>0</v>
      </c>
      <c r="O44" s="330">
        <v>0</v>
      </c>
      <c r="P44" s="330">
        <v>0</v>
      </c>
      <c r="Q44" s="205">
        <v>0</v>
      </c>
    </row>
    <row r="45" spans="1:17" s="202" customFormat="1" ht="16.5" customHeight="1" x14ac:dyDescent="0.2">
      <c r="A45" s="210">
        <v>37</v>
      </c>
      <c r="B45" s="327" t="s">
        <v>89</v>
      </c>
      <c r="C45" s="327" t="s">
        <v>36</v>
      </c>
      <c r="D45" s="327"/>
      <c r="E45" s="210" t="s">
        <v>273</v>
      </c>
      <c r="F45" s="327" t="s">
        <v>287</v>
      </c>
      <c r="G45" s="327" t="s">
        <v>117</v>
      </c>
      <c r="H45" s="329">
        <v>5</v>
      </c>
      <c r="I45" s="329">
        <v>0</v>
      </c>
      <c r="J45" s="329">
        <v>0</v>
      </c>
      <c r="K45" s="330">
        <v>0</v>
      </c>
      <c r="L45" s="330">
        <v>0</v>
      </c>
      <c r="M45" s="205">
        <v>0</v>
      </c>
      <c r="N45" s="329">
        <v>0</v>
      </c>
      <c r="O45" s="330">
        <v>0</v>
      </c>
      <c r="P45" s="330">
        <v>0</v>
      </c>
      <c r="Q45" s="205">
        <v>0</v>
      </c>
    </row>
    <row r="46" spans="1:17" s="202" customFormat="1" ht="16.5" customHeight="1" x14ac:dyDescent="0.2">
      <c r="A46" s="210">
        <v>38</v>
      </c>
      <c r="B46" s="327" t="s">
        <v>21</v>
      </c>
      <c r="C46" s="327" t="s">
        <v>36</v>
      </c>
      <c r="D46" s="327"/>
      <c r="E46" s="210" t="s">
        <v>273</v>
      </c>
      <c r="F46" s="327" t="s">
        <v>288</v>
      </c>
      <c r="G46" s="327" t="s">
        <v>117</v>
      </c>
      <c r="H46" s="331">
        <v>4</v>
      </c>
      <c r="I46" s="331">
        <v>0</v>
      </c>
      <c r="J46" s="331">
        <v>0</v>
      </c>
      <c r="K46" s="332">
        <v>0</v>
      </c>
      <c r="L46" s="332">
        <v>0</v>
      </c>
      <c r="M46" s="205">
        <v>0</v>
      </c>
      <c r="N46" s="331">
        <v>0</v>
      </c>
      <c r="O46" s="332">
        <v>0</v>
      </c>
      <c r="P46" s="332">
        <v>0</v>
      </c>
      <c r="Q46" s="205">
        <v>0</v>
      </c>
    </row>
    <row r="47" spans="1:17" s="202" customFormat="1" ht="16.5" customHeight="1" x14ac:dyDescent="0.2">
      <c r="A47" s="210">
        <v>39</v>
      </c>
      <c r="B47" s="219" t="s">
        <v>22</v>
      </c>
      <c r="C47" s="219" t="s">
        <v>61</v>
      </c>
      <c r="D47" s="210" t="s">
        <v>278</v>
      </c>
      <c r="E47" s="210" t="s">
        <v>270</v>
      </c>
      <c r="F47" s="219" t="s">
        <v>194</v>
      </c>
      <c r="G47" s="219" t="s">
        <v>63</v>
      </c>
      <c r="H47" s="218">
        <v>133</v>
      </c>
      <c r="I47" s="218">
        <v>64</v>
      </c>
      <c r="J47" s="218">
        <v>64</v>
      </c>
      <c r="K47" s="217">
        <v>79670.600000000006</v>
      </c>
      <c r="L47" s="217">
        <v>79670.600000000006</v>
      </c>
      <c r="M47" s="205">
        <v>0</v>
      </c>
      <c r="N47" s="218">
        <v>49</v>
      </c>
      <c r="O47" s="221">
        <v>52545.9</v>
      </c>
      <c r="P47" s="217">
        <v>52545.9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27</v>
      </c>
      <c r="C48" s="219" t="s">
        <v>36</v>
      </c>
      <c r="D48" s="219"/>
      <c r="E48" s="210" t="s">
        <v>270</v>
      </c>
      <c r="F48" s="219" t="s">
        <v>195</v>
      </c>
      <c r="G48" s="219" t="s">
        <v>63</v>
      </c>
      <c r="H48" s="218">
        <v>82</v>
      </c>
      <c r="I48" s="218">
        <v>42</v>
      </c>
      <c r="J48" s="218">
        <v>42</v>
      </c>
      <c r="K48" s="217">
        <v>66092.2</v>
      </c>
      <c r="L48" s="217">
        <v>66092.2</v>
      </c>
      <c r="M48" s="205">
        <v>0</v>
      </c>
      <c r="N48" s="218">
        <v>48</v>
      </c>
      <c r="O48" s="221">
        <v>65358.12</v>
      </c>
      <c r="P48" s="217">
        <v>65358.12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31</v>
      </c>
      <c r="C49" s="219" t="s">
        <v>36</v>
      </c>
      <c r="D49" s="219"/>
      <c r="E49" s="220" t="s">
        <v>283</v>
      </c>
      <c r="F49" s="222" t="s">
        <v>196</v>
      </c>
      <c r="G49" s="219" t="s">
        <v>63</v>
      </c>
      <c r="H49" s="218">
        <v>41</v>
      </c>
      <c r="I49" s="218">
        <v>18</v>
      </c>
      <c r="J49" s="218">
        <v>18</v>
      </c>
      <c r="K49" s="217">
        <v>23898.3</v>
      </c>
      <c r="L49" s="217">
        <v>23898.3</v>
      </c>
      <c r="M49" s="205">
        <v>0</v>
      </c>
      <c r="N49" s="218">
        <v>17</v>
      </c>
      <c r="O49" s="221">
        <v>24944.5</v>
      </c>
      <c r="P49" s="217">
        <v>24944.5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24</v>
      </c>
      <c r="C50" s="219" t="s">
        <v>36</v>
      </c>
      <c r="D50" s="219"/>
      <c r="E50" s="220" t="s">
        <v>280</v>
      </c>
      <c r="F50" s="219" t="s">
        <v>197</v>
      </c>
      <c r="G50" s="219" t="s">
        <v>63</v>
      </c>
      <c r="H50" s="218">
        <v>10</v>
      </c>
      <c r="I50" s="218">
        <v>3</v>
      </c>
      <c r="J50" s="218">
        <v>3</v>
      </c>
      <c r="K50" s="217">
        <v>3810.8</v>
      </c>
      <c r="L50" s="217">
        <v>3810.8</v>
      </c>
      <c r="M50" s="205">
        <v>0</v>
      </c>
      <c r="N50" s="218">
        <v>5</v>
      </c>
      <c r="O50" s="221">
        <v>4933.6000000000004</v>
      </c>
      <c r="P50" s="217">
        <v>4933.6000000000004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32</v>
      </c>
      <c r="C51" s="219" t="s">
        <v>36</v>
      </c>
      <c r="D51" s="219"/>
      <c r="E51" s="220" t="s">
        <v>275</v>
      </c>
      <c r="F51" s="219" t="s">
        <v>198</v>
      </c>
      <c r="G51" s="219" t="s">
        <v>63</v>
      </c>
      <c r="H51" s="218">
        <v>97</v>
      </c>
      <c r="I51" s="218">
        <v>8</v>
      </c>
      <c r="J51" s="218">
        <v>8</v>
      </c>
      <c r="K51" s="217">
        <v>7752.8</v>
      </c>
      <c r="L51" s="217">
        <v>7752.8</v>
      </c>
      <c r="M51" s="205">
        <v>0</v>
      </c>
      <c r="N51" s="218">
        <v>32</v>
      </c>
      <c r="O51" s="221">
        <v>31765.1</v>
      </c>
      <c r="P51" s="217">
        <v>31765.1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71</v>
      </c>
      <c r="C52" s="219" t="s">
        <v>36</v>
      </c>
      <c r="D52" s="219"/>
      <c r="E52" s="210" t="s">
        <v>272</v>
      </c>
      <c r="F52" s="219" t="s">
        <v>199</v>
      </c>
      <c r="G52" s="219" t="s">
        <v>63</v>
      </c>
      <c r="H52" s="218">
        <v>84</v>
      </c>
      <c r="I52" s="218">
        <v>25</v>
      </c>
      <c r="J52" s="218">
        <v>25</v>
      </c>
      <c r="K52" s="217">
        <v>41124.639999999999</v>
      </c>
      <c r="L52" s="217">
        <v>41124.639999999999</v>
      </c>
      <c r="M52" s="205">
        <v>0</v>
      </c>
      <c r="N52" s="218">
        <v>36</v>
      </c>
      <c r="O52" s="221">
        <v>39758.639999999999</v>
      </c>
      <c r="P52" s="217">
        <v>39758.639999999999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184</v>
      </c>
      <c r="C53" s="219" t="s">
        <v>61</v>
      </c>
      <c r="D53" s="210" t="s">
        <v>185</v>
      </c>
      <c r="E53" s="220" t="s">
        <v>275</v>
      </c>
      <c r="F53" s="219" t="s">
        <v>200</v>
      </c>
      <c r="G53" s="219" t="s">
        <v>63</v>
      </c>
      <c r="H53" s="218">
        <v>104</v>
      </c>
      <c r="I53" s="218">
        <v>42</v>
      </c>
      <c r="J53" s="218">
        <v>42</v>
      </c>
      <c r="K53" s="217">
        <v>56435.3</v>
      </c>
      <c r="L53" s="217">
        <v>56435.3</v>
      </c>
      <c r="M53" s="205">
        <v>0</v>
      </c>
      <c r="N53" s="218">
        <v>0</v>
      </c>
      <c r="O53" s="217">
        <v>0</v>
      </c>
      <c r="P53" s="217">
        <v>0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145</v>
      </c>
      <c r="C54" s="219" t="s">
        <v>61</v>
      </c>
      <c r="D54" s="210" t="s">
        <v>179</v>
      </c>
      <c r="E54" s="210" t="s">
        <v>270</v>
      </c>
      <c r="F54" s="219" t="s">
        <v>201</v>
      </c>
      <c r="G54" s="219" t="s">
        <v>63</v>
      </c>
      <c r="H54" s="218">
        <v>127</v>
      </c>
      <c r="I54" s="218">
        <v>80</v>
      </c>
      <c r="J54" s="218">
        <v>63</v>
      </c>
      <c r="K54" s="217">
        <v>112563.98</v>
      </c>
      <c r="L54" s="217">
        <v>112563.98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132</v>
      </c>
      <c r="C55" s="219" t="s">
        <v>36</v>
      </c>
      <c r="D55" s="219"/>
      <c r="E55" s="210" t="s">
        <v>270</v>
      </c>
      <c r="F55" s="219" t="s">
        <v>202</v>
      </c>
      <c r="G55" s="219" t="s">
        <v>63</v>
      </c>
      <c r="H55" s="218">
        <v>40</v>
      </c>
      <c r="I55" s="218">
        <v>9</v>
      </c>
      <c r="J55" s="218">
        <v>9</v>
      </c>
      <c r="K55" s="217">
        <v>7576.6</v>
      </c>
      <c r="L55" s="217">
        <v>7576.6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138</v>
      </c>
      <c r="C56" s="219" t="s">
        <v>36</v>
      </c>
      <c r="D56" s="219"/>
      <c r="E56" s="210" t="s">
        <v>270</v>
      </c>
      <c r="F56" s="219" t="s">
        <v>203</v>
      </c>
      <c r="G56" s="219" t="s">
        <v>63</v>
      </c>
      <c r="H56" s="218">
        <v>17</v>
      </c>
      <c r="I56" s="218">
        <v>0</v>
      </c>
      <c r="J56" s="218">
        <v>0</v>
      </c>
      <c r="K56" s="217">
        <v>0</v>
      </c>
      <c r="L56" s="217">
        <v>0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140</v>
      </c>
      <c r="C57" s="219" t="s">
        <v>36</v>
      </c>
      <c r="D57" s="219"/>
      <c r="E57" s="210" t="s">
        <v>272</v>
      </c>
      <c r="F57" s="219" t="s">
        <v>204</v>
      </c>
      <c r="G57" s="219" t="s">
        <v>63</v>
      </c>
      <c r="H57" s="218">
        <v>9</v>
      </c>
      <c r="I57" s="218">
        <v>1</v>
      </c>
      <c r="J57" s="218">
        <v>1</v>
      </c>
      <c r="K57" s="217">
        <v>1841</v>
      </c>
      <c r="L57" s="217">
        <v>1841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236</v>
      </c>
      <c r="C58" s="219" t="s">
        <v>35</v>
      </c>
      <c r="D58" s="219" t="s">
        <v>306</v>
      </c>
      <c r="E58" s="219" t="s">
        <v>150</v>
      </c>
      <c r="F58" s="219" t="s">
        <v>253</v>
      </c>
      <c r="G58" s="219" t="s">
        <v>63</v>
      </c>
      <c r="H58" s="218">
        <v>1</v>
      </c>
      <c r="I58" s="218">
        <v>2</v>
      </c>
      <c r="J58" s="218">
        <v>2</v>
      </c>
      <c r="K58" s="217">
        <v>4970.7</v>
      </c>
      <c r="L58" s="217">
        <v>4970.7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181</v>
      </c>
      <c r="C59" s="219" t="s">
        <v>36</v>
      </c>
      <c r="D59" s="219"/>
      <c r="E59" s="210" t="s">
        <v>270</v>
      </c>
      <c r="F59" s="219" t="s">
        <v>205</v>
      </c>
      <c r="G59" s="219" t="s">
        <v>63</v>
      </c>
      <c r="H59" s="218">
        <v>11</v>
      </c>
      <c r="I59" s="218">
        <v>0</v>
      </c>
      <c r="J59" s="218">
        <v>0</v>
      </c>
      <c r="K59" s="217">
        <v>0</v>
      </c>
      <c r="L59" s="217">
        <v>0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81</v>
      </c>
      <c r="C60" s="219" t="s">
        <v>36</v>
      </c>
      <c r="D60" s="219"/>
      <c r="E60" s="210" t="s">
        <v>270</v>
      </c>
      <c r="F60" s="219" t="s">
        <v>206</v>
      </c>
      <c r="G60" s="219" t="s">
        <v>63</v>
      </c>
      <c r="H60" s="218">
        <v>33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138</v>
      </c>
      <c r="C61" s="219" t="s">
        <v>61</v>
      </c>
      <c r="D61" s="210" t="s">
        <v>191</v>
      </c>
      <c r="E61" s="210" t="s">
        <v>270</v>
      </c>
      <c r="F61" s="219" t="s">
        <v>255</v>
      </c>
      <c r="G61" s="219" t="s">
        <v>63</v>
      </c>
      <c r="H61" s="218">
        <v>18</v>
      </c>
      <c r="I61" s="218">
        <v>20</v>
      </c>
      <c r="J61" s="218">
        <v>20</v>
      </c>
      <c r="K61" s="217">
        <v>22338.6</v>
      </c>
      <c r="L61" s="217">
        <v>22338.6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132</v>
      </c>
      <c r="C62" s="219" t="s">
        <v>61</v>
      </c>
      <c r="D62" s="210" t="s">
        <v>238</v>
      </c>
      <c r="E62" s="210" t="s">
        <v>270</v>
      </c>
      <c r="F62" s="219" t="s">
        <v>257</v>
      </c>
      <c r="G62" s="219" t="s">
        <v>63</v>
      </c>
      <c r="H62" s="218">
        <v>35</v>
      </c>
      <c r="I62" s="218">
        <v>38</v>
      </c>
      <c r="J62" s="218">
        <v>38</v>
      </c>
      <c r="K62" s="217">
        <v>53682.3</v>
      </c>
      <c r="L62" s="217">
        <v>53682.3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81</v>
      </c>
      <c r="C63" s="219">
        <v>2</v>
      </c>
      <c r="D63" s="210" t="s">
        <v>308</v>
      </c>
      <c r="E63" s="210" t="s">
        <v>270</v>
      </c>
      <c r="F63" s="219" t="s">
        <v>309</v>
      </c>
      <c r="G63" s="219" t="s">
        <v>63</v>
      </c>
      <c r="H63" s="218">
        <v>3</v>
      </c>
      <c r="I63" s="218">
        <v>6</v>
      </c>
      <c r="J63" s="218">
        <v>6</v>
      </c>
      <c r="K63" s="217">
        <v>7548.1</v>
      </c>
      <c r="L63" s="217">
        <v>7548.1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326" t="s">
        <v>58</v>
      </c>
      <c r="C64" s="333" t="s">
        <v>36</v>
      </c>
      <c r="D64" s="333"/>
      <c r="E64" s="210" t="s">
        <v>274</v>
      </c>
      <c r="F64" s="326" t="s">
        <v>291</v>
      </c>
      <c r="G64" s="326" t="s">
        <v>292</v>
      </c>
      <c r="H64" s="334">
        <v>60</v>
      </c>
      <c r="I64" s="334">
        <v>34</v>
      </c>
      <c r="J64" s="334">
        <v>34</v>
      </c>
      <c r="K64" s="335">
        <v>88533.5</v>
      </c>
      <c r="L64" s="335">
        <v>88533.5</v>
      </c>
      <c r="M64" s="205">
        <v>0</v>
      </c>
      <c r="N64" s="336">
        <v>34</v>
      </c>
      <c r="O64" s="335">
        <v>57094.3</v>
      </c>
      <c r="P64" s="335">
        <v>57094.3</v>
      </c>
      <c r="Q64" s="205">
        <v>0</v>
      </c>
    </row>
    <row r="65" spans="1:17" s="202" customFormat="1" ht="16.5" customHeight="1" x14ac:dyDescent="0.2">
      <c r="A65" s="210">
        <v>57</v>
      </c>
      <c r="B65" s="333" t="s">
        <v>28</v>
      </c>
      <c r="C65" s="333" t="s">
        <v>36</v>
      </c>
      <c r="D65" s="333"/>
      <c r="E65" s="210" t="s">
        <v>268</v>
      </c>
      <c r="F65" s="326" t="s">
        <v>293</v>
      </c>
      <c r="G65" s="326" t="s">
        <v>292</v>
      </c>
      <c r="H65" s="334">
        <v>42</v>
      </c>
      <c r="I65" s="334">
        <v>14</v>
      </c>
      <c r="J65" s="334">
        <v>14</v>
      </c>
      <c r="K65" s="335">
        <v>25639.7</v>
      </c>
      <c r="L65" s="335">
        <v>25639.7</v>
      </c>
      <c r="M65" s="205">
        <v>0</v>
      </c>
      <c r="N65" s="336">
        <v>0</v>
      </c>
      <c r="O65" s="335">
        <v>0</v>
      </c>
      <c r="P65" s="335">
        <v>0</v>
      </c>
      <c r="Q65" s="205">
        <v>0</v>
      </c>
    </row>
    <row r="66" spans="1:17" s="202" customFormat="1" ht="16.5" customHeight="1" x14ac:dyDescent="0.2">
      <c r="A66" s="210">
        <v>58</v>
      </c>
      <c r="B66" s="326" t="s">
        <v>18</v>
      </c>
      <c r="C66" s="333" t="s">
        <v>61</v>
      </c>
      <c r="D66" s="326" t="s">
        <v>151</v>
      </c>
      <c r="E66" s="210" t="s">
        <v>268</v>
      </c>
      <c r="F66" s="326" t="s">
        <v>307</v>
      </c>
      <c r="G66" s="326" t="s">
        <v>292</v>
      </c>
      <c r="H66" s="334">
        <v>123</v>
      </c>
      <c r="I66" s="334">
        <v>61</v>
      </c>
      <c r="J66" s="334">
        <v>61</v>
      </c>
      <c r="K66" s="335">
        <v>54021.98</v>
      </c>
      <c r="L66" s="335">
        <v>54021.98</v>
      </c>
      <c r="M66" s="205">
        <v>0</v>
      </c>
      <c r="N66" s="336">
        <v>26</v>
      </c>
      <c r="O66" s="335">
        <v>23186.19</v>
      </c>
      <c r="P66" s="335">
        <v>23186.19</v>
      </c>
      <c r="Q66" s="205">
        <v>0</v>
      </c>
    </row>
    <row r="67" spans="1:17" s="202" customFormat="1" ht="16.5" customHeight="1" x14ac:dyDescent="0.2">
      <c r="A67" s="210">
        <v>59</v>
      </c>
      <c r="B67" s="333" t="s">
        <v>25</v>
      </c>
      <c r="C67" s="333" t="s">
        <v>36</v>
      </c>
      <c r="D67" s="333"/>
      <c r="E67" s="326" t="s">
        <v>281</v>
      </c>
      <c r="F67" s="326" t="s">
        <v>295</v>
      </c>
      <c r="G67" s="326" t="s">
        <v>292</v>
      </c>
      <c r="H67" s="334">
        <v>38</v>
      </c>
      <c r="I67" s="334">
        <v>16</v>
      </c>
      <c r="J67" s="334">
        <v>16</v>
      </c>
      <c r="K67" s="335">
        <v>9251.5300000000007</v>
      </c>
      <c r="L67" s="335">
        <v>9251.5300000000007</v>
      </c>
      <c r="M67" s="205">
        <v>0</v>
      </c>
      <c r="N67" s="336">
        <v>10</v>
      </c>
      <c r="O67" s="335">
        <v>4804.8</v>
      </c>
      <c r="P67" s="335">
        <v>4804.8</v>
      </c>
      <c r="Q67" s="205">
        <v>0</v>
      </c>
    </row>
    <row r="68" spans="1:17" s="202" customFormat="1" ht="16.5" customHeight="1" x14ac:dyDescent="0.2">
      <c r="A68" s="210">
        <v>60</v>
      </c>
      <c r="B68" s="333" t="s">
        <v>71</v>
      </c>
      <c r="C68" s="333" t="s">
        <v>36</v>
      </c>
      <c r="D68" s="333"/>
      <c r="E68" s="326" t="s">
        <v>301</v>
      </c>
      <c r="F68" s="326" t="s">
        <v>297</v>
      </c>
      <c r="G68" s="326" t="s">
        <v>292</v>
      </c>
      <c r="H68" s="334">
        <v>86</v>
      </c>
      <c r="I68" s="334">
        <v>64</v>
      </c>
      <c r="J68" s="334">
        <v>64</v>
      </c>
      <c r="K68" s="335">
        <v>52395.46</v>
      </c>
      <c r="L68" s="335">
        <v>52395.46</v>
      </c>
      <c r="M68" s="205">
        <v>0</v>
      </c>
      <c r="N68" s="336">
        <v>27</v>
      </c>
      <c r="O68" s="335">
        <v>28270.15</v>
      </c>
      <c r="P68" s="335">
        <v>28270.15</v>
      </c>
      <c r="Q68" s="205">
        <v>0</v>
      </c>
    </row>
    <row r="69" spans="1:17" s="202" customFormat="1" ht="16.5" customHeight="1" x14ac:dyDescent="0.2">
      <c r="A69" s="210">
        <v>61</v>
      </c>
      <c r="B69" s="333" t="s">
        <v>30</v>
      </c>
      <c r="C69" s="333" t="s">
        <v>36</v>
      </c>
      <c r="D69" s="333"/>
      <c r="E69" s="326" t="s">
        <v>282</v>
      </c>
      <c r="F69" s="326" t="s">
        <v>298</v>
      </c>
      <c r="G69" s="326" t="s">
        <v>292</v>
      </c>
      <c r="H69" s="334">
        <v>37</v>
      </c>
      <c r="I69" s="334">
        <v>0</v>
      </c>
      <c r="J69" s="334">
        <v>0</v>
      </c>
      <c r="K69" s="335">
        <v>0</v>
      </c>
      <c r="L69" s="335">
        <v>0</v>
      </c>
      <c r="M69" s="205">
        <v>0</v>
      </c>
      <c r="N69" s="336">
        <v>0</v>
      </c>
      <c r="O69" s="335">
        <v>0</v>
      </c>
      <c r="P69" s="335">
        <v>0</v>
      </c>
      <c r="Q69" s="205">
        <v>0</v>
      </c>
    </row>
    <row r="70" spans="1:17" s="202" customFormat="1" ht="16.5" customHeight="1" x14ac:dyDescent="0.2">
      <c r="A70" s="210">
        <v>62</v>
      </c>
      <c r="B70" s="333" t="s">
        <v>26</v>
      </c>
      <c r="C70" s="333" t="s">
        <v>36</v>
      </c>
      <c r="D70" s="333"/>
      <c r="E70" s="326" t="s">
        <v>282</v>
      </c>
      <c r="F70" s="326" t="s">
        <v>299</v>
      </c>
      <c r="G70" s="326" t="s">
        <v>292</v>
      </c>
      <c r="H70" s="334">
        <v>64</v>
      </c>
      <c r="I70" s="334">
        <v>36</v>
      </c>
      <c r="J70" s="334">
        <v>36</v>
      </c>
      <c r="K70" s="335">
        <v>60800.58</v>
      </c>
      <c r="L70" s="335">
        <v>60709.14</v>
      </c>
      <c r="M70" s="205">
        <v>91.44</v>
      </c>
      <c r="N70" s="336">
        <v>13</v>
      </c>
      <c r="O70" s="335">
        <v>28218.55</v>
      </c>
      <c r="P70" s="335">
        <v>28218.55</v>
      </c>
      <c r="Q70" s="205">
        <v>0</v>
      </c>
    </row>
    <row r="71" spans="1:17" s="202" customFormat="1" ht="16.5" customHeight="1" x14ac:dyDescent="0.2">
      <c r="A71" s="210">
        <v>63</v>
      </c>
      <c r="B71" s="326" t="s">
        <v>145</v>
      </c>
      <c r="C71" s="333" t="s">
        <v>61</v>
      </c>
      <c r="D71" s="210" t="s">
        <v>179</v>
      </c>
      <c r="E71" s="210" t="s">
        <v>270</v>
      </c>
      <c r="F71" s="326" t="s">
        <v>300</v>
      </c>
      <c r="G71" s="326" t="s">
        <v>292</v>
      </c>
      <c r="H71" s="334">
        <v>5</v>
      </c>
      <c r="I71" s="334">
        <v>4</v>
      </c>
      <c r="J71" s="334">
        <v>4</v>
      </c>
      <c r="K71" s="335">
        <v>6574.7</v>
      </c>
      <c r="L71" s="335">
        <v>6574.7</v>
      </c>
      <c r="M71" s="205">
        <v>0</v>
      </c>
      <c r="N71" s="336">
        <v>0</v>
      </c>
      <c r="O71" s="335">
        <v>0</v>
      </c>
      <c r="P71" s="335">
        <v>0</v>
      </c>
      <c r="Q71" s="205">
        <v>0</v>
      </c>
    </row>
    <row r="72" spans="1:17" s="202" customFormat="1" x14ac:dyDescent="0.2">
      <c r="A72" s="210"/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55" workbookViewId="0">
      <selection activeCell="B93" sqref="B93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116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81</v>
      </c>
      <c r="I11" s="210">
        <v>67</v>
      </c>
      <c r="J11" s="210">
        <v>93</v>
      </c>
      <c r="K11" s="205">
        <v>118904.3</v>
      </c>
      <c r="L11" s="205">
        <v>118904.3</v>
      </c>
      <c r="M11" s="205">
        <v>0</v>
      </c>
      <c r="N11" s="210">
        <v>25</v>
      </c>
      <c r="O11" s="205">
        <v>53312.71</v>
      </c>
      <c r="P11" s="205">
        <v>53312.71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76</v>
      </c>
      <c r="I12" s="210">
        <v>48</v>
      </c>
      <c r="J12" s="210">
        <v>74</v>
      </c>
      <c r="K12" s="205">
        <v>75789.97</v>
      </c>
      <c r="L12" s="205">
        <v>75789.97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46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34</v>
      </c>
      <c r="I15" s="210">
        <v>28</v>
      </c>
      <c r="J15" s="210">
        <v>41</v>
      </c>
      <c r="K15" s="205">
        <v>51481.37</v>
      </c>
      <c r="L15" s="205">
        <v>51481.37</v>
      </c>
      <c r="M15" s="205">
        <v>0</v>
      </c>
      <c r="N15" s="210">
        <v>13</v>
      </c>
      <c r="O15" s="205">
        <v>24024.44</v>
      </c>
      <c r="P15" s="205">
        <v>24024.44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 t="s">
        <v>36</v>
      </c>
      <c r="D16" s="210"/>
      <c r="E16" s="220" t="s">
        <v>41</v>
      </c>
      <c r="F16" s="210" t="s">
        <v>91</v>
      </c>
      <c r="G16" s="229" t="s">
        <v>269</v>
      </c>
      <c r="H16" s="210">
        <v>67</v>
      </c>
      <c r="I16" s="210">
        <v>46</v>
      </c>
      <c r="J16" s="210">
        <v>63</v>
      </c>
      <c r="K16" s="205">
        <v>141176.23000000001</v>
      </c>
      <c r="L16" s="205">
        <v>127673.8</v>
      </c>
      <c r="M16" s="205">
        <v>13502.43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229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102</v>
      </c>
      <c r="I18" s="210">
        <v>77</v>
      </c>
      <c r="J18" s="210">
        <v>105</v>
      </c>
      <c r="K18" s="205">
        <v>91130.13</v>
      </c>
      <c r="L18" s="205">
        <v>91130.13</v>
      </c>
      <c r="M18" s="205">
        <v>0</v>
      </c>
      <c r="N18" s="210">
        <v>23</v>
      </c>
      <c r="O18" s="205">
        <v>29809.599999999999</v>
      </c>
      <c r="P18" s="205">
        <v>29800.400000000001</v>
      </c>
      <c r="Q18" s="205">
        <v>9.1999999999999993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90</v>
      </c>
      <c r="I19" s="210">
        <v>68</v>
      </c>
      <c r="J19" s="210">
        <v>94</v>
      </c>
      <c r="K19" s="205">
        <v>148489.20000000001</v>
      </c>
      <c r="L19" s="205">
        <v>148489.20000000001</v>
      </c>
      <c r="M19" s="205">
        <v>0</v>
      </c>
      <c r="N19" s="210">
        <v>59</v>
      </c>
      <c r="O19" s="205">
        <v>408434.52</v>
      </c>
      <c r="P19" s="205">
        <v>408434.52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164</v>
      </c>
      <c r="I20" s="210">
        <v>139</v>
      </c>
      <c r="J20" s="210">
        <v>175</v>
      </c>
      <c r="K20" s="205">
        <v>156124.37</v>
      </c>
      <c r="L20" s="205">
        <v>149085.12</v>
      </c>
      <c r="M20" s="205">
        <v>7039.25</v>
      </c>
      <c r="N20" s="210">
        <v>73</v>
      </c>
      <c r="O20" s="205">
        <v>142134.37</v>
      </c>
      <c r="P20" s="205">
        <v>133058.87</v>
      </c>
      <c r="Q20" s="205">
        <v>9075.5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93</v>
      </c>
      <c r="I21" s="210">
        <v>51</v>
      </c>
      <c r="J21" s="210">
        <v>61</v>
      </c>
      <c r="K21" s="205">
        <v>24212.48</v>
      </c>
      <c r="L21" s="205">
        <v>24212.48</v>
      </c>
      <c r="M21" s="205">
        <v>0</v>
      </c>
      <c r="N21" s="210">
        <v>101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258</v>
      </c>
      <c r="G23" s="229" t="s">
        <v>269</v>
      </c>
      <c r="H23" s="210">
        <v>13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28</v>
      </c>
      <c r="I24" s="210">
        <v>19</v>
      </c>
      <c r="J24" s="210">
        <v>28</v>
      </c>
      <c r="K24" s="205">
        <v>7599.74</v>
      </c>
      <c r="L24" s="205">
        <v>7599.74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104</v>
      </c>
      <c r="I25" s="210">
        <v>29</v>
      </c>
      <c r="J25" s="210">
        <v>42</v>
      </c>
      <c r="K25" s="205">
        <v>23446.880000000001</v>
      </c>
      <c r="L25" s="205">
        <v>23446.880000000001</v>
      </c>
      <c r="M25" s="205">
        <v>0</v>
      </c>
      <c r="N25" s="210">
        <v>19</v>
      </c>
      <c r="O25" s="205">
        <v>21849.3</v>
      </c>
      <c r="P25" s="205">
        <v>21849.3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307" t="s">
        <v>59</v>
      </c>
      <c r="F26" s="210" t="s">
        <v>97</v>
      </c>
      <c r="G26" s="229" t="s">
        <v>269</v>
      </c>
      <c r="H26" s="210">
        <v>50</v>
      </c>
      <c r="I26" s="210">
        <v>40</v>
      </c>
      <c r="J26" s="210">
        <v>59</v>
      </c>
      <c r="K26" s="205">
        <v>37917.72</v>
      </c>
      <c r="L26" s="205">
        <v>37917.72</v>
      </c>
      <c r="M26" s="205">
        <v>0</v>
      </c>
      <c r="N26" s="210">
        <v>15</v>
      </c>
      <c r="O26" s="205">
        <v>32199.17</v>
      </c>
      <c r="P26" s="205">
        <v>32199.17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223</v>
      </c>
      <c r="I27" s="210">
        <v>203</v>
      </c>
      <c r="J27" s="210">
        <v>243</v>
      </c>
      <c r="K27" s="205">
        <v>162678.82</v>
      </c>
      <c r="L27" s="205">
        <v>162678.82</v>
      </c>
      <c r="M27" s="205">
        <v>0</v>
      </c>
      <c r="N27" s="210">
        <v>26</v>
      </c>
      <c r="O27" s="205">
        <v>71673.009999999995</v>
      </c>
      <c r="P27" s="205">
        <v>71673.009999999995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36</v>
      </c>
      <c r="D28" s="210"/>
      <c r="E28" s="307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67</v>
      </c>
      <c r="I29" s="210">
        <v>23</v>
      </c>
      <c r="J29" s="210">
        <v>33</v>
      </c>
      <c r="K29" s="205">
        <v>37396.93</v>
      </c>
      <c r="L29" s="205">
        <v>37396.93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89</v>
      </c>
      <c r="I30" s="210">
        <v>44</v>
      </c>
      <c r="J30" s="210">
        <v>53</v>
      </c>
      <c r="K30" s="205">
        <v>70330.38</v>
      </c>
      <c r="L30" s="205">
        <v>13875.06</v>
      </c>
      <c r="M30" s="205">
        <v>56455.32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55</v>
      </c>
      <c r="I31" s="210">
        <v>33</v>
      </c>
      <c r="J31" s="210">
        <v>47</v>
      </c>
      <c r="K31" s="205">
        <v>38306.239999999998</v>
      </c>
      <c r="L31" s="205">
        <v>38306.239999999998</v>
      </c>
      <c r="M31" s="205">
        <v>0</v>
      </c>
      <c r="N31" s="210">
        <v>11</v>
      </c>
      <c r="O31" s="205">
        <v>44664.06</v>
      </c>
      <c r="P31" s="205">
        <v>44664.06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74</v>
      </c>
      <c r="I33" s="210">
        <v>66</v>
      </c>
      <c r="J33" s="210">
        <v>79</v>
      </c>
      <c r="K33" s="205">
        <v>56682.06</v>
      </c>
      <c r="L33" s="205">
        <v>56682.06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29</v>
      </c>
      <c r="C34" s="210" t="s">
        <v>36</v>
      </c>
      <c r="D34" s="210"/>
      <c r="E34" s="210" t="s">
        <v>42</v>
      </c>
      <c r="F34" s="210" t="s">
        <v>101</v>
      </c>
      <c r="G34" s="229" t="s">
        <v>269</v>
      </c>
      <c r="H34" s="210">
        <v>141</v>
      </c>
      <c r="I34" s="210">
        <v>98</v>
      </c>
      <c r="J34" s="210">
        <v>143</v>
      </c>
      <c r="K34" s="205">
        <v>120686.19</v>
      </c>
      <c r="L34" s="205">
        <v>120686.19</v>
      </c>
      <c r="M34" s="205">
        <v>0</v>
      </c>
      <c r="N34" s="210">
        <v>57</v>
      </c>
      <c r="O34" s="205">
        <v>108482.46</v>
      </c>
      <c r="P34" s="205">
        <v>108482.46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31</v>
      </c>
      <c r="C35" s="210" t="s">
        <v>36</v>
      </c>
      <c r="D35" s="210"/>
      <c r="E35" s="210" t="s">
        <v>46</v>
      </c>
      <c r="F35" s="210" t="s">
        <v>137</v>
      </c>
      <c r="G35" s="229" t="s">
        <v>269</v>
      </c>
      <c r="H35" s="210">
        <v>141</v>
      </c>
      <c r="I35" s="210">
        <v>90</v>
      </c>
      <c r="J35" s="210">
        <v>152</v>
      </c>
      <c r="K35" s="205">
        <v>154994.5</v>
      </c>
      <c r="L35" s="205">
        <v>154994.5</v>
      </c>
      <c r="M35" s="205">
        <v>0</v>
      </c>
      <c r="N35" s="210">
        <v>79</v>
      </c>
      <c r="O35" s="205">
        <v>165420.79</v>
      </c>
      <c r="P35" s="205">
        <v>165420.79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32</v>
      </c>
      <c r="C36" s="210" t="s">
        <v>36</v>
      </c>
      <c r="D36" s="210"/>
      <c r="E36" s="307" t="s">
        <v>41</v>
      </c>
      <c r="F36" s="210" t="s">
        <v>102</v>
      </c>
      <c r="G36" s="229" t="s">
        <v>269</v>
      </c>
      <c r="H36" s="210">
        <v>123</v>
      </c>
      <c r="I36" s="210">
        <v>100</v>
      </c>
      <c r="J36" s="210">
        <v>138</v>
      </c>
      <c r="K36" s="205">
        <v>134022.07</v>
      </c>
      <c r="L36" s="205">
        <v>134022.07</v>
      </c>
      <c r="M36" s="205">
        <v>0</v>
      </c>
      <c r="N36" s="210">
        <v>60</v>
      </c>
      <c r="O36" s="205">
        <v>141637.24</v>
      </c>
      <c r="P36" s="205">
        <v>131740.01999999999</v>
      </c>
      <c r="Q36" s="205">
        <v>9897.2199999999993</v>
      </c>
    </row>
    <row r="37" spans="1:17" s="183" customFormat="1" ht="16.5" customHeight="1" x14ac:dyDescent="0.2">
      <c r="A37" s="210">
        <v>29</v>
      </c>
      <c r="B37" s="210" t="s">
        <v>138</v>
      </c>
      <c r="C37" s="210" t="s">
        <v>61</v>
      </c>
      <c r="D37" s="210" t="s">
        <v>191</v>
      </c>
      <c r="E37" s="220" t="s">
        <v>133</v>
      </c>
      <c r="F37" s="210" t="s">
        <v>264</v>
      </c>
      <c r="G37" s="229" t="s">
        <v>269</v>
      </c>
      <c r="H37" s="210">
        <v>155</v>
      </c>
      <c r="I37" s="210">
        <v>139</v>
      </c>
      <c r="J37" s="210">
        <v>164</v>
      </c>
      <c r="K37" s="205">
        <v>82982.63</v>
      </c>
      <c r="L37" s="205">
        <v>82982.63</v>
      </c>
      <c r="M37" s="205">
        <v>0</v>
      </c>
      <c r="N37" s="210">
        <v>0</v>
      </c>
      <c r="O37" s="205">
        <v>0</v>
      </c>
      <c r="P37" s="205">
        <v>0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188</v>
      </c>
      <c r="C38" s="210" t="s">
        <v>36</v>
      </c>
      <c r="D38" s="210"/>
      <c r="E38" s="220" t="s">
        <v>133</v>
      </c>
      <c r="F38" s="210" t="s">
        <v>189</v>
      </c>
      <c r="G38" s="229" t="s">
        <v>269</v>
      </c>
      <c r="H38" s="210">
        <v>13</v>
      </c>
      <c r="I38" s="210">
        <v>10</v>
      </c>
      <c r="J38" s="210">
        <v>16</v>
      </c>
      <c r="K38" s="205">
        <v>8838.06</v>
      </c>
      <c r="L38" s="205">
        <v>8838.06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140</v>
      </c>
      <c r="C39" s="210" t="s">
        <v>36</v>
      </c>
      <c r="D39" s="210"/>
      <c r="E39" s="210" t="s">
        <v>141</v>
      </c>
      <c r="F39" s="210" t="s">
        <v>142</v>
      </c>
      <c r="G39" s="229" t="s">
        <v>269</v>
      </c>
      <c r="H39" s="210">
        <v>44</v>
      </c>
      <c r="I39" s="210">
        <v>33</v>
      </c>
      <c r="J39" s="210">
        <v>44</v>
      </c>
      <c r="K39" s="205">
        <v>40188.9</v>
      </c>
      <c r="L39" s="205">
        <v>33678.85</v>
      </c>
      <c r="M39" s="205">
        <v>6510.05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33</v>
      </c>
      <c r="C40" s="210" t="s">
        <v>36</v>
      </c>
      <c r="D40" s="210"/>
      <c r="E40" s="210" t="s">
        <v>47</v>
      </c>
      <c r="F40" s="210" t="s">
        <v>143</v>
      </c>
      <c r="G40" s="229" t="s">
        <v>269</v>
      </c>
      <c r="H40" s="210">
        <v>39</v>
      </c>
      <c r="I40" s="210">
        <v>32</v>
      </c>
      <c r="J40" s="210">
        <v>43</v>
      </c>
      <c r="K40" s="205">
        <v>48199.21</v>
      </c>
      <c r="L40" s="205">
        <v>48199.21</v>
      </c>
      <c r="M40" s="205">
        <v>0</v>
      </c>
      <c r="N40" s="210">
        <v>18</v>
      </c>
      <c r="O40" s="205">
        <v>38818.269999999997</v>
      </c>
      <c r="P40" s="205">
        <v>38818.269999999997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81</v>
      </c>
      <c r="C41" s="210" t="s">
        <v>61</v>
      </c>
      <c r="D41" s="210" t="s">
        <v>230</v>
      </c>
      <c r="E41" s="210" t="s">
        <v>133</v>
      </c>
      <c r="F41" s="210" t="s">
        <v>231</v>
      </c>
      <c r="G41" s="229" t="s">
        <v>269</v>
      </c>
      <c r="H41" s="210">
        <v>66</v>
      </c>
      <c r="I41" s="210">
        <v>50</v>
      </c>
      <c r="J41" s="210">
        <v>64</v>
      </c>
      <c r="K41" s="205">
        <v>39306.19</v>
      </c>
      <c r="L41" s="205">
        <v>39306.19</v>
      </c>
      <c r="M41" s="205">
        <v>0</v>
      </c>
      <c r="N41" s="210">
        <v>6</v>
      </c>
      <c r="O41" s="205">
        <v>10450.76</v>
      </c>
      <c r="P41" s="205">
        <v>10450.76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34</v>
      </c>
      <c r="C42" s="210" t="s">
        <v>61</v>
      </c>
      <c r="D42" s="210" t="s">
        <v>158</v>
      </c>
      <c r="E42" s="210" t="s">
        <v>85</v>
      </c>
      <c r="F42" s="210" t="s">
        <v>144</v>
      </c>
      <c r="G42" s="229" t="s">
        <v>269</v>
      </c>
      <c r="H42" s="210">
        <v>373</v>
      </c>
      <c r="I42" s="210">
        <v>321</v>
      </c>
      <c r="J42" s="210">
        <v>404</v>
      </c>
      <c r="K42" s="205">
        <v>318087.44</v>
      </c>
      <c r="L42" s="205">
        <v>318087.44</v>
      </c>
      <c r="M42" s="205">
        <v>0</v>
      </c>
      <c r="N42" s="210">
        <v>0</v>
      </c>
      <c r="O42" s="205">
        <v>0</v>
      </c>
      <c r="P42" s="205">
        <v>0</v>
      </c>
      <c r="Q42" s="205">
        <v>0</v>
      </c>
    </row>
    <row r="43" spans="1:17" s="202" customFormat="1" ht="16.5" customHeight="1" x14ac:dyDescent="0.2">
      <c r="A43" s="210">
        <v>35</v>
      </c>
      <c r="B43" s="308" t="s">
        <v>28</v>
      </c>
      <c r="C43" s="308" t="s">
        <v>36</v>
      </c>
      <c r="D43" s="308"/>
      <c r="E43" s="210" t="s">
        <v>268</v>
      </c>
      <c r="F43" s="308" t="s">
        <v>284</v>
      </c>
      <c r="G43" s="308" t="s">
        <v>117</v>
      </c>
      <c r="H43" s="309">
        <v>5</v>
      </c>
      <c r="I43" s="310">
        <v>3</v>
      </c>
      <c r="J43" s="310">
        <v>3</v>
      </c>
      <c r="K43" s="311">
        <v>6448.4</v>
      </c>
      <c r="L43" s="311">
        <v>5833.9</v>
      </c>
      <c r="M43" s="205">
        <v>614.5</v>
      </c>
      <c r="N43" s="310">
        <v>0</v>
      </c>
      <c r="O43" s="311">
        <v>0</v>
      </c>
      <c r="P43" s="311">
        <v>0</v>
      </c>
      <c r="Q43" s="205">
        <v>0</v>
      </c>
    </row>
    <row r="44" spans="1:17" s="202" customFormat="1" ht="16.5" customHeight="1" x14ac:dyDescent="0.2">
      <c r="A44" s="210">
        <v>36</v>
      </c>
      <c r="B44" s="308" t="s">
        <v>29</v>
      </c>
      <c r="C44" s="308" t="s">
        <v>36</v>
      </c>
      <c r="D44" s="308"/>
      <c r="E44" s="210" t="s">
        <v>276</v>
      </c>
      <c r="F44" s="308" t="s">
        <v>285</v>
      </c>
      <c r="G44" s="308" t="s">
        <v>117</v>
      </c>
      <c r="H44" s="310">
        <v>30</v>
      </c>
      <c r="I44" s="310">
        <v>19</v>
      </c>
      <c r="J44" s="310">
        <v>19</v>
      </c>
      <c r="K44" s="311">
        <v>32494.5</v>
      </c>
      <c r="L44" s="311">
        <v>28076.1</v>
      </c>
      <c r="M44" s="205">
        <v>4418.3999999999996</v>
      </c>
      <c r="N44" s="310">
        <v>0</v>
      </c>
      <c r="O44" s="311">
        <v>0</v>
      </c>
      <c r="P44" s="311">
        <v>0</v>
      </c>
      <c r="Q44" s="205">
        <v>0</v>
      </c>
    </row>
    <row r="45" spans="1:17" s="202" customFormat="1" ht="16.5" customHeight="1" x14ac:dyDescent="0.2">
      <c r="A45" s="210">
        <v>37</v>
      </c>
      <c r="B45" s="308" t="s">
        <v>89</v>
      </c>
      <c r="C45" s="308" t="s">
        <v>36</v>
      </c>
      <c r="D45" s="308"/>
      <c r="E45" s="210" t="s">
        <v>273</v>
      </c>
      <c r="F45" s="308" t="s">
        <v>287</v>
      </c>
      <c r="G45" s="308" t="s">
        <v>117</v>
      </c>
      <c r="H45" s="310">
        <v>5</v>
      </c>
      <c r="I45" s="310">
        <v>0</v>
      </c>
      <c r="J45" s="310">
        <v>0</v>
      </c>
      <c r="K45" s="311">
        <v>0</v>
      </c>
      <c r="L45" s="311">
        <v>0</v>
      </c>
      <c r="M45" s="205">
        <v>0</v>
      </c>
      <c r="N45" s="310">
        <v>0</v>
      </c>
      <c r="O45" s="311">
        <v>0</v>
      </c>
      <c r="P45" s="311">
        <v>0</v>
      </c>
      <c r="Q45" s="205">
        <v>0</v>
      </c>
    </row>
    <row r="46" spans="1:17" s="202" customFormat="1" ht="16.5" customHeight="1" x14ac:dyDescent="0.2">
      <c r="A46" s="210">
        <v>38</v>
      </c>
      <c r="B46" s="308" t="s">
        <v>21</v>
      </c>
      <c r="C46" s="308" t="s">
        <v>36</v>
      </c>
      <c r="D46" s="308"/>
      <c r="E46" s="210" t="s">
        <v>273</v>
      </c>
      <c r="F46" s="308" t="s">
        <v>288</v>
      </c>
      <c r="G46" s="308" t="s">
        <v>117</v>
      </c>
      <c r="H46" s="312">
        <v>4</v>
      </c>
      <c r="I46" s="312">
        <v>0</v>
      </c>
      <c r="J46" s="312">
        <v>0</v>
      </c>
      <c r="K46" s="313">
        <v>0</v>
      </c>
      <c r="L46" s="313">
        <v>0</v>
      </c>
      <c r="M46" s="205">
        <v>0</v>
      </c>
      <c r="N46" s="312">
        <v>0</v>
      </c>
      <c r="O46" s="313">
        <v>0</v>
      </c>
      <c r="P46" s="313">
        <v>0</v>
      </c>
      <c r="Q46" s="205">
        <v>0</v>
      </c>
    </row>
    <row r="47" spans="1:17" s="202" customFormat="1" ht="16.5" customHeight="1" x14ac:dyDescent="0.2">
      <c r="A47" s="210">
        <v>39</v>
      </c>
      <c r="B47" s="219" t="s">
        <v>22</v>
      </c>
      <c r="C47" s="219" t="s">
        <v>61</v>
      </c>
      <c r="D47" s="210" t="s">
        <v>278</v>
      </c>
      <c r="E47" s="210" t="s">
        <v>270</v>
      </c>
      <c r="F47" s="219" t="s">
        <v>194</v>
      </c>
      <c r="G47" s="219" t="s">
        <v>63</v>
      </c>
      <c r="H47" s="218">
        <v>133</v>
      </c>
      <c r="I47" s="218">
        <v>64</v>
      </c>
      <c r="J47" s="218">
        <v>64</v>
      </c>
      <c r="K47" s="217">
        <v>79670.600000000006</v>
      </c>
      <c r="L47" s="217">
        <v>79670.600000000006</v>
      </c>
      <c r="M47" s="205">
        <v>0</v>
      </c>
      <c r="N47" s="218">
        <v>49</v>
      </c>
      <c r="O47" s="221">
        <v>52545.9</v>
      </c>
      <c r="P47" s="217">
        <v>52545.9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27</v>
      </c>
      <c r="C48" s="219" t="s">
        <v>36</v>
      </c>
      <c r="D48" s="219"/>
      <c r="E48" s="210" t="s">
        <v>270</v>
      </c>
      <c r="F48" s="219" t="s">
        <v>195</v>
      </c>
      <c r="G48" s="219" t="s">
        <v>63</v>
      </c>
      <c r="H48" s="218">
        <v>82</v>
      </c>
      <c r="I48" s="218">
        <v>42</v>
      </c>
      <c r="J48" s="218">
        <v>42</v>
      </c>
      <c r="K48" s="217">
        <v>66092.2</v>
      </c>
      <c r="L48" s="217">
        <v>66092.2</v>
      </c>
      <c r="M48" s="205">
        <v>0</v>
      </c>
      <c r="N48" s="218">
        <v>48</v>
      </c>
      <c r="O48" s="221">
        <v>65358.12</v>
      </c>
      <c r="P48" s="217">
        <v>65358.12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31</v>
      </c>
      <c r="C49" s="219" t="s">
        <v>36</v>
      </c>
      <c r="D49" s="219"/>
      <c r="E49" s="220" t="s">
        <v>283</v>
      </c>
      <c r="F49" s="222" t="s">
        <v>196</v>
      </c>
      <c r="G49" s="219" t="s">
        <v>63</v>
      </c>
      <c r="H49" s="218">
        <v>41</v>
      </c>
      <c r="I49" s="218">
        <v>18</v>
      </c>
      <c r="J49" s="218">
        <v>18</v>
      </c>
      <c r="K49" s="217">
        <v>23898.3</v>
      </c>
      <c r="L49" s="217">
        <v>23898.3</v>
      </c>
      <c r="M49" s="205">
        <v>0</v>
      </c>
      <c r="N49" s="218">
        <v>17</v>
      </c>
      <c r="O49" s="221">
        <v>24944.5</v>
      </c>
      <c r="P49" s="217">
        <v>24944.5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24</v>
      </c>
      <c r="C50" s="219" t="s">
        <v>36</v>
      </c>
      <c r="D50" s="219"/>
      <c r="E50" s="220" t="s">
        <v>280</v>
      </c>
      <c r="F50" s="219" t="s">
        <v>197</v>
      </c>
      <c r="G50" s="219" t="s">
        <v>63</v>
      </c>
      <c r="H50" s="218">
        <v>10</v>
      </c>
      <c r="I50" s="218">
        <v>3</v>
      </c>
      <c r="J50" s="218">
        <v>3</v>
      </c>
      <c r="K50" s="217">
        <v>3810.8</v>
      </c>
      <c r="L50" s="217">
        <v>3810.8</v>
      </c>
      <c r="M50" s="205">
        <v>0</v>
      </c>
      <c r="N50" s="218">
        <v>5</v>
      </c>
      <c r="O50" s="221">
        <v>4933.6000000000004</v>
      </c>
      <c r="P50" s="217">
        <v>4933.6000000000004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32</v>
      </c>
      <c r="C51" s="219" t="s">
        <v>36</v>
      </c>
      <c r="D51" s="219"/>
      <c r="E51" s="220" t="s">
        <v>275</v>
      </c>
      <c r="F51" s="219" t="s">
        <v>198</v>
      </c>
      <c r="G51" s="219" t="s">
        <v>63</v>
      </c>
      <c r="H51" s="218">
        <v>97</v>
      </c>
      <c r="I51" s="218">
        <v>8</v>
      </c>
      <c r="J51" s="218">
        <v>8</v>
      </c>
      <c r="K51" s="217">
        <v>7752.8</v>
      </c>
      <c r="L51" s="217">
        <v>7752.8</v>
      </c>
      <c r="M51" s="205">
        <v>0</v>
      </c>
      <c r="N51" s="218">
        <v>32</v>
      </c>
      <c r="O51" s="221">
        <v>31765.1</v>
      </c>
      <c r="P51" s="217">
        <v>31765.1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71</v>
      </c>
      <c r="C52" s="219" t="s">
        <v>36</v>
      </c>
      <c r="D52" s="219"/>
      <c r="E52" s="210" t="s">
        <v>272</v>
      </c>
      <c r="F52" s="219" t="s">
        <v>199</v>
      </c>
      <c r="G52" s="219" t="s">
        <v>63</v>
      </c>
      <c r="H52" s="218">
        <v>84</v>
      </c>
      <c r="I52" s="218">
        <v>25</v>
      </c>
      <c r="J52" s="218">
        <v>25</v>
      </c>
      <c r="K52" s="217">
        <v>41124.639999999999</v>
      </c>
      <c r="L52" s="217">
        <v>41124.639999999999</v>
      </c>
      <c r="M52" s="205">
        <v>0</v>
      </c>
      <c r="N52" s="218">
        <v>36</v>
      </c>
      <c r="O52" s="221">
        <v>39758.639999999999</v>
      </c>
      <c r="P52" s="217">
        <v>39758.639999999999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184</v>
      </c>
      <c r="C53" s="219" t="s">
        <v>61</v>
      </c>
      <c r="D53" s="210" t="s">
        <v>185</v>
      </c>
      <c r="E53" s="220" t="s">
        <v>275</v>
      </c>
      <c r="F53" s="219" t="s">
        <v>200</v>
      </c>
      <c r="G53" s="219" t="s">
        <v>63</v>
      </c>
      <c r="H53" s="218">
        <v>104</v>
      </c>
      <c r="I53" s="218">
        <v>42</v>
      </c>
      <c r="J53" s="218">
        <v>42</v>
      </c>
      <c r="K53" s="217">
        <v>56435.3</v>
      </c>
      <c r="L53" s="217">
        <v>56435.3</v>
      </c>
      <c r="M53" s="205">
        <v>0</v>
      </c>
      <c r="N53" s="218">
        <v>0</v>
      </c>
      <c r="O53" s="217">
        <v>0</v>
      </c>
      <c r="P53" s="217">
        <v>0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145</v>
      </c>
      <c r="C54" s="219" t="s">
        <v>61</v>
      </c>
      <c r="D54" s="210" t="s">
        <v>179</v>
      </c>
      <c r="E54" s="210" t="s">
        <v>270</v>
      </c>
      <c r="F54" s="219" t="s">
        <v>201</v>
      </c>
      <c r="G54" s="219" t="s">
        <v>63</v>
      </c>
      <c r="H54" s="218">
        <v>127</v>
      </c>
      <c r="I54" s="218">
        <v>80</v>
      </c>
      <c r="J54" s="218">
        <v>63</v>
      </c>
      <c r="K54" s="217">
        <v>112563.98</v>
      </c>
      <c r="L54" s="217">
        <v>112563.98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132</v>
      </c>
      <c r="C55" s="219" t="s">
        <v>36</v>
      </c>
      <c r="D55" s="219"/>
      <c r="E55" s="210" t="s">
        <v>270</v>
      </c>
      <c r="F55" s="219" t="s">
        <v>202</v>
      </c>
      <c r="G55" s="219" t="s">
        <v>63</v>
      </c>
      <c r="H55" s="218">
        <v>40</v>
      </c>
      <c r="I55" s="218">
        <v>9</v>
      </c>
      <c r="J55" s="218">
        <v>9</v>
      </c>
      <c r="K55" s="217">
        <v>7576.6</v>
      </c>
      <c r="L55" s="217">
        <v>7576.6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138</v>
      </c>
      <c r="C56" s="219" t="s">
        <v>36</v>
      </c>
      <c r="D56" s="219"/>
      <c r="E56" s="210" t="s">
        <v>270</v>
      </c>
      <c r="F56" s="219" t="s">
        <v>203</v>
      </c>
      <c r="G56" s="219" t="s">
        <v>63</v>
      </c>
      <c r="H56" s="218">
        <v>17</v>
      </c>
      <c r="I56" s="218">
        <v>0</v>
      </c>
      <c r="J56" s="218">
        <v>0</v>
      </c>
      <c r="K56" s="217">
        <v>0</v>
      </c>
      <c r="L56" s="217">
        <v>0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140</v>
      </c>
      <c r="C57" s="219" t="s">
        <v>36</v>
      </c>
      <c r="D57" s="219"/>
      <c r="E57" s="210" t="s">
        <v>272</v>
      </c>
      <c r="F57" s="219" t="s">
        <v>204</v>
      </c>
      <c r="G57" s="219" t="s">
        <v>63</v>
      </c>
      <c r="H57" s="218">
        <v>9</v>
      </c>
      <c r="I57" s="218">
        <v>1</v>
      </c>
      <c r="J57" s="218">
        <v>1</v>
      </c>
      <c r="K57" s="217">
        <v>1841</v>
      </c>
      <c r="L57" s="217">
        <v>1841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236</v>
      </c>
      <c r="C58" s="219" t="s">
        <v>35</v>
      </c>
      <c r="D58" s="219" t="s">
        <v>306</v>
      </c>
      <c r="E58" s="219" t="s">
        <v>150</v>
      </c>
      <c r="F58" s="219" t="s">
        <v>253</v>
      </c>
      <c r="G58" s="219" t="s">
        <v>63</v>
      </c>
      <c r="H58" s="218">
        <v>1</v>
      </c>
      <c r="I58" s="218">
        <v>2</v>
      </c>
      <c r="J58" s="218">
        <v>2</v>
      </c>
      <c r="K58" s="217">
        <v>4970.7</v>
      </c>
      <c r="L58" s="217">
        <v>4970.7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181</v>
      </c>
      <c r="C59" s="219" t="s">
        <v>36</v>
      </c>
      <c r="D59" s="219"/>
      <c r="E59" s="210" t="s">
        <v>270</v>
      </c>
      <c r="F59" s="219" t="s">
        <v>205</v>
      </c>
      <c r="G59" s="219" t="s">
        <v>63</v>
      </c>
      <c r="H59" s="218">
        <v>11</v>
      </c>
      <c r="I59" s="218">
        <v>0</v>
      </c>
      <c r="J59" s="218">
        <v>0</v>
      </c>
      <c r="K59" s="217">
        <v>0</v>
      </c>
      <c r="L59" s="217">
        <v>0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81</v>
      </c>
      <c r="C60" s="219" t="s">
        <v>36</v>
      </c>
      <c r="D60" s="219"/>
      <c r="E60" s="210" t="s">
        <v>270</v>
      </c>
      <c r="F60" s="219" t="s">
        <v>206</v>
      </c>
      <c r="G60" s="219" t="s">
        <v>63</v>
      </c>
      <c r="H60" s="218">
        <v>33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138</v>
      </c>
      <c r="C61" s="219" t="s">
        <v>61</v>
      </c>
      <c r="D61" s="210" t="s">
        <v>191</v>
      </c>
      <c r="E61" s="210" t="s">
        <v>270</v>
      </c>
      <c r="F61" s="219" t="s">
        <v>255</v>
      </c>
      <c r="G61" s="219" t="s">
        <v>63</v>
      </c>
      <c r="H61" s="218">
        <v>18</v>
      </c>
      <c r="I61" s="218">
        <v>20</v>
      </c>
      <c r="J61" s="218">
        <v>20</v>
      </c>
      <c r="K61" s="217">
        <v>22338.6</v>
      </c>
      <c r="L61" s="217">
        <v>22338.6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132</v>
      </c>
      <c r="C62" s="219" t="s">
        <v>61</v>
      </c>
      <c r="D62" s="210" t="s">
        <v>238</v>
      </c>
      <c r="E62" s="210" t="s">
        <v>270</v>
      </c>
      <c r="F62" s="219" t="s">
        <v>257</v>
      </c>
      <c r="G62" s="219" t="s">
        <v>63</v>
      </c>
      <c r="H62" s="218">
        <v>35</v>
      </c>
      <c r="I62" s="218">
        <v>38</v>
      </c>
      <c r="J62" s="218">
        <v>38</v>
      </c>
      <c r="K62" s="217">
        <v>53682.3</v>
      </c>
      <c r="L62" s="217">
        <v>53682.3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81</v>
      </c>
      <c r="C63" s="219">
        <v>2</v>
      </c>
      <c r="D63" s="210" t="s">
        <v>308</v>
      </c>
      <c r="E63" s="210" t="s">
        <v>270</v>
      </c>
      <c r="F63" s="219" t="s">
        <v>309</v>
      </c>
      <c r="G63" s="219" t="s">
        <v>63</v>
      </c>
      <c r="H63" s="218">
        <v>3</v>
      </c>
      <c r="I63" s="218">
        <v>6</v>
      </c>
      <c r="J63" s="218">
        <v>6</v>
      </c>
      <c r="K63" s="217">
        <v>7548.1</v>
      </c>
      <c r="L63" s="217">
        <v>7548.1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307" t="s">
        <v>58</v>
      </c>
      <c r="C64" s="314" t="s">
        <v>36</v>
      </c>
      <c r="D64" s="314"/>
      <c r="E64" s="210" t="s">
        <v>274</v>
      </c>
      <c r="F64" s="307" t="s">
        <v>291</v>
      </c>
      <c r="G64" s="307" t="s">
        <v>292</v>
      </c>
      <c r="H64" s="315">
        <v>60</v>
      </c>
      <c r="I64" s="315">
        <v>34</v>
      </c>
      <c r="J64" s="315">
        <v>34</v>
      </c>
      <c r="K64" s="316">
        <v>88533.5</v>
      </c>
      <c r="L64" s="316">
        <v>88533.5</v>
      </c>
      <c r="M64" s="205">
        <v>0</v>
      </c>
      <c r="N64" s="317">
        <v>34</v>
      </c>
      <c r="O64" s="316">
        <v>57094.3</v>
      </c>
      <c r="P64" s="316">
        <v>57094.3</v>
      </c>
      <c r="Q64" s="205">
        <v>0</v>
      </c>
    </row>
    <row r="65" spans="1:17" s="202" customFormat="1" ht="16.5" customHeight="1" x14ac:dyDescent="0.2">
      <c r="A65" s="210">
        <v>57</v>
      </c>
      <c r="B65" s="314" t="s">
        <v>28</v>
      </c>
      <c r="C65" s="314" t="s">
        <v>36</v>
      </c>
      <c r="D65" s="314"/>
      <c r="E65" s="210" t="s">
        <v>268</v>
      </c>
      <c r="F65" s="307" t="s">
        <v>293</v>
      </c>
      <c r="G65" s="307" t="s">
        <v>292</v>
      </c>
      <c r="H65" s="315">
        <v>42</v>
      </c>
      <c r="I65" s="315">
        <v>14</v>
      </c>
      <c r="J65" s="315">
        <v>14</v>
      </c>
      <c r="K65" s="316">
        <v>25639.7</v>
      </c>
      <c r="L65" s="316">
        <v>25639.7</v>
      </c>
      <c r="M65" s="205">
        <v>0</v>
      </c>
      <c r="N65" s="317">
        <v>0</v>
      </c>
      <c r="O65" s="316">
        <v>0</v>
      </c>
      <c r="P65" s="316">
        <v>0</v>
      </c>
      <c r="Q65" s="205">
        <v>0</v>
      </c>
    </row>
    <row r="66" spans="1:17" s="202" customFormat="1" ht="16.5" customHeight="1" x14ac:dyDescent="0.2">
      <c r="A66" s="210">
        <v>58</v>
      </c>
      <c r="B66" s="307" t="s">
        <v>18</v>
      </c>
      <c r="C66" s="314" t="s">
        <v>61</v>
      </c>
      <c r="D66" s="307" t="s">
        <v>151</v>
      </c>
      <c r="E66" s="210" t="s">
        <v>268</v>
      </c>
      <c r="F66" s="307" t="s">
        <v>307</v>
      </c>
      <c r="G66" s="307" t="s">
        <v>292</v>
      </c>
      <c r="H66" s="315">
        <v>123</v>
      </c>
      <c r="I66" s="315">
        <v>61</v>
      </c>
      <c r="J66" s="315">
        <v>61</v>
      </c>
      <c r="K66" s="316">
        <v>54021.98</v>
      </c>
      <c r="L66" s="316">
        <v>54021.98</v>
      </c>
      <c r="M66" s="205">
        <v>0</v>
      </c>
      <c r="N66" s="317">
        <v>26</v>
      </c>
      <c r="O66" s="316">
        <v>23186.19</v>
      </c>
      <c r="P66" s="316">
        <v>23186.19</v>
      </c>
      <c r="Q66" s="205">
        <v>0</v>
      </c>
    </row>
    <row r="67" spans="1:17" s="202" customFormat="1" ht="16.5" customHeight="1" x14ac:dyDescent="0.2">
      <c r="A67" s="210">
        <v>59</v>
      </c>
      <c r="B67" s="314" t="s">
        <v>25</v>
      </c>
      <c r="C67" s="314" t="s">
        <v>36</v>
      </c>
      <c r="D67" s="314"/>
      <c r="E67" s="307" t="s">
        <v>281</v>
      </c>
      <c r="F67" s="307" t="s">
        <v>295</v>
      </c>
      <c r="G67" s="307" t="s">
        <v>292</v>
      </c>
      <c r="H67" s="315">
        <v>38</v>
      </c>
      <c r="I67" s="315">
        <v>16</v>
      </c>
      <c r="J67" s="315">
        <v>16</v>
      </c>
      <c r="K67" s="316">
        <v>9251.5300000000007</v>
      </c>
      <c r="L67" s="316">
        <v>9251.5300000000007</v>
      </c>
      <c r="M67" s="205">
        <v>0</v>
      </c>
      <c r="N67" s="317">
        <v>10</v>
      </c>
      <c r="O67" s="316">
        <v>4804.8</v>
      </c>
      <c r="P67" s="316">
        <v>4804.8</v>
      </c>
      <c r="Q67" s="205">
        <v>0</v>
      </c>
    </row>
    <row r="68" spans="1:17" s="202" customFormat="1" ht="16.5" customHeight="1" x14ac:dyDescent="0.2">
      <c r="A68" s="210">
        <v>60</v>
      </c>
      <c r="B68" s="314" t="s">
        <v>71</v>
      </c>
      <c r="C68" s="314" t="s">
        <v>36</v>
      </c>
      <c r="D68" s="314"/>
      <c r="E68" s="307" t="s">
        <v>301</v>
      </c>
      <c r="F68" s="307" t="s">
        <v>297</v>
      </c>
      <c r="G68" s="307" t="s">
        <v>292</v>
      </c>
      <c r="H68" s="315">
        <v>86</v>
      </c>
      <c r="I68" s="315">
        <v>64</v>
      </c>
      <c r="J68" s="315">
        <v>64</v>
      </c>
      <c r="K68" s="316">
        <v>52395.46</v>
      </c>
      <c r="L68" s="316">
        <v>52395.46</v>
      </c>
      <c r="M68" s="205">
        <v>0</v>
      </c>
      <c r="N68" s="317">
        <v>27</v>
      </c>
      <c r="O68" s="316">
        <v>28270.15</v>
      </c>
      <c r="P68" s="316">
        <v>28270.15</v>
      </c>
      <c r="Q68" s="205">
        <v>0</v>
      </c>
    </row>
    <row r="69" spans="1:17" s="202" customFormat="1" ht="16.5" customHeight="1" x14ac:dyDescent="0.2">
      <c r="A69" s="210">
        <v>61</v>
      </c>
      <c r="B69" s="314" t="s">
        <v>30</v>
      </c>
      <c r="C69" s="314" t="s">
        <v>36</v>
      </c>
      <c r="D69" s="314"/>
      <c r="E69" s="307" t="s">
        <v>282</v>
      </c>
      <c r="F69" s="307" t="s">
        <v>298</v>
      </c>
      <c r="G69" s="307" t="s">
        <v>292</v>
      </c>
      <c r="H69" s="315">
        <v>37</v>
      </c>
      <c r="I69" s="315">
        <v>0</v>
      </c>
      <c r="J69" s="315">
        <v>0</v>
      </c>
      <c r="K69" s="316">
        <v>0</v>
      </c>
      <c r="L69" s="316">
        <v>0</v>
      </c>
      <c r="M69" s="205">
        <v>0</v>
      </c>
      <c r="N69" s="317">
        <v>0</v>
      </c>
      <c r="O69" s="316">
        <v>0</v>
      </c>
      <c r="P69" s="316">
        <v>0</v>
      </c>
      <c r="Q69" s="205">
        <v>0</v>
      </c>
    </row>
    <row r="70" spans="1:17" s="202" customFormat="1" ht="16.5" customHeight="1" x14ac:dyDescent="0.2">
      <c r="A70" s="210">
        <v>62</v>
      </c>
      <c r="B70" s="314" t="s">
        <v>26</v>
      </c>
      <c r="C70" s="314" t="s">
        <v>36</v>
      </c>
      <c r="D70" s="314"/>
      <c r="E70" s="307" t="s">
        <v>282</v>
      </c>
      <c r="F70" s="307" t="s">
        <v>299</v>
      </c>
      <c r="G70" s="307" t="s">
        <v>292</v>
      </c>
      <c r="H70" s="315">
        <v>64</v>
      </c>
      <c r="I70" s="315">
        <v>36</v>
      </c>
      <c r="J70" s="315">
        <v>36</v>
      </c>
      <c r="K70" s="316">
        <v>60800.58</v>
      </c>
      <c r="L70" s="316">
        <v>60709.14</v>
      </c>
      <c r="M70" s="205">
        <v>91.44</v>
      </c>
      <c r="N70" s="317">
        <v>13</v>
      </c>
      <c r="O70" s="316">
        <v>28218.55</v>
      </c>
      <c r="P70" s="316">
        <v>28218.55</v>
      </c>
      <c r="Q70" s="205">
        <v>0</v>
      </c>
    </row>
    <row r="71" spans="1:17" s="202" customFormat="1" ht="16.5" customHeight="1" x14ac:dyDescent="0.2">
      <c r="A71" s="210">
        <v>63</v>
      </c>
      <c r="B71" s="307" t="s">
        <v>145</v>
      </c>
      <c r="C71" s="314" t="s">
        <v>61</v>
      </c>
      <c r="D71" s="210" t="s">
        <v>179</v>
      </c>
      <c r="E71" s="210" t="s">
        <v>270</v>
      </c>
      <c r="F71" s="307" t="s">
        <v>300</v>
      </c>
      <c r="G71" s="307" t="s">
        <v>292</v>
      </c>
      <c r="H71" s="315">
        <v>5</v>
      </c>
      <c r="I71" s="315">
        <v>4</v>
      </c>
      <c r="J71" s="315">
        <v>4</v>
      </c>
      <c r="K71" s="316">
        <v>6574.7</v>
      </c>
      <c r="L71" s="316">
        <v>6574.7</v>
      </c>
      <c r="M71" s="205">
        <v>0</v>
      </c>
      <c r="N71" s="317">
        <v>0</v>
      </c>
      <c r="O71" s="316">
        <v>0</v>
      </c>
      <c r="P71" s="316">
        <v>0</v>
      </c>
      <c r="Q71" s="205">
        <v>0</v>
      </c>
    </row>
    <row r="72" spans="1:17" s="202" customFormat="1" x14ac:dyDescent="0.2">
      <c r="A72" s="210"/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9" workbookViewId="0">
      <selection activeCell="B42" sqref="B42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116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81</v>
      </c>
      <c r="I11" s="210">
        <v>67</v>
      </c>
      <c r="J11" s="210">
        <v>93</v>
      </c>
      <c r="K11" s="205">
        <v>118904.3</v>
      </c>
      <c r="L11" s="205">
        <v>118904.3</v>
      </c>
      <c r="M11" s="205">
        <v>0</v>
      </c>
      <c r="N11" s="210">
        <v>25</v>
      </c>
      <c r="O11" s="205">
        <v>53312.71</v>
      </c>
      <c r="P11" s="205">
        <v>53312.71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76</v>
      </c>
      <c r="I12" s="210">
        <v>48</v>
      </c>
      <c r="J12" s="210">
        <v>74</v>
      </c>
      <c r="K12" s="205">
        <v>75789.97</v>
      </c>
      <c r="L12" s="205">
        <v>75789.97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46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34</v>
      </c>
      <c r="I15" s="210">
        <v>28</v>
      </c>
      <c r="J15" s="210">
        <v>41</v>
      </c>
      <c r="K15" s="205">
        <v>51481.37</v>
      </c>
      <c r="L15" s="205">
        <v>51481.37</v>
      </c>
      <c r="M15" s="205">
        <v>0</v>
      </c>
      <c r="N15" s="210">
        <v>13</v>
      </c>
      <c r="O15" s="205">
        <v>24024.44</v>
      </c>
      <c r="P15" s="205">
        <v>24024.44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 t="s">
        <v>36</v>
      </c>
      <c r="D16" s="210"/>
      <c r="E16" s="220" t="s">
        <v>41</v>
      </c>
      <c r="F16" s="210" t="s">
        <v>91</v>
      </c>
      <c r="G16" s="229" t="s">
        <v>269</v>
      </c>
      <c r="H16" s="210">
        <v>67</v>
      </c>
      <c r="I16" s="210">
        <v>46</v>
      </c>
      <c r="J16" s="210">
        <v>63</v>
      </c>
      <c r="K16" s="205">
        <v>141176.23000000001</v>
      </c>
      <c r="L16" s="205">
        <v>127673.8</v>
      </c>
      <c r="M16" s="205">
        <v>13502.43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229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102</v>
      </c>
      <c r="I18" s="210">
        <v>77</v>
      </c>
      <c r="J18" s="210">
        <v>105</v>
      </c>
      <c r="K18" s="205">
        <v>91130.13</v>
      </c>
      <c r="L18" s="205">
        <v>91130.13</v>
      </c>
      <c r="M18" s="205">
        <v>0</v>
      </c>
      <c r="N18" s="210">
        <v>23</v>
      </c>
      <c r="O18" s="205">
        <v>29809.599999999999</v>
      </c>
      <c r="P18" s="205">
        <v>29800.400000000001</v>
      </c>
      <c r="Q18" s="205">
        <v>9.1999999999999993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90</v>
      </c>
      <c r="I19" s="210">
        <v>68</v>
      </c>
      <c r="J19" s="210">
        <v>94</v>
      </c>
      <c r="K19" s="205">
        <v>148489.20000000001</v>
      </c>
      <c r="L19" s="205">
        <v>148489.20000000001</v>
      </c>
      <c r="M19" s="205">
        <v>0</v>
      </c>
      <c r="N19" s="210">
        <v>59</v>
      </c>
      <c r="O19" s="205">
        <v>408434.52</v>
      </c>
      <c r="P19" s="205">
        <v>408434.52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164</v>
      </c>
      <c r="I20" s="210">
        <v>139</v>
      </c>
      <c r="J20" s="210">
        <v>175</v>
      </c>
      <c r="K20" s="205">
        <v>156124.37</v>
      </c>
      <c r="L20" s="205">
        <v>149085.12</v>
      </c>
      <c r="M20" s="205">
        <v>7039.25</v>
      </c>
      <c r="N20" s="210">
        <v>73</v>
      </c>
      <c r="O20" s="205">
        <v>142134.37</v>
      </c>
      <c r="P20" s="205">
        <v>133058.87</v>
      </c>
      <c r="Q20" s="205">
        <v>9075.5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93</v>
      </c>
      <c r="I21" s="210">
        <v>51</v>
      </c>
      <c r="J21" s="210">
        <v>61</v>
      </c>
      <c r="K21" s="205">
        <v>24212.48</v>
      </c>
      <c r="L21" s="205">
        <v>24212.48</v>
      </c>
      <c r="M21" s="205">
        <v>0</v>
      </c>
      <c r="N21" s="210">
        <v>101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258</v>
      </c>
      <c r="G23" s="229" t="s">
        <v>269</v>
      </c>
      <c r="H23" s="210">
        <v>13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28</v>
      </c>
      <c r="I24" s="210">
        <v>19</v>
      </c>
      <c r="J24" s="210">
        <v>28</v>
      </c>
      <c r="K24" s="205">
        <v>7599.74</v>
      </c>
      <c r="L24" s="205">
        <v>7599.74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104</v>
      </c>
      <c r="I25" s="210">
        <v>29</v>
      </c>
      <c r="J25" s="210">
        <v>42</v>
      </c>
      <c r="K25" s="205">
        <v>23446.880000000001</v>
      </c>
      <c r="L25" s="205">
        <v>23446.880000000001</v>
      </c>
      <c r="M25" s="205">
        <v>0</v>
      </c>
      <c r="N25" s="210">
        <v>19</v>
      </c>
      <c r="O25" s="205">
        <v>21849.3</v>
      </c>
      <c r="P25" s="205">
        <v>21849.3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296" t="s">
        <v>59</v>
      </c>
      <c r="F26" s="210" t="s">
        <v>97</v>
      </c>
      <c r="G26" s="229" t="s">
        <v>269</v>
      </c>
      <c r="H26" s="210">
        <v>50</v>
      </c>
      <c r="I26" s="210">
        <v>40</v>
      </c>
      <c r="J26" s="210">
        <v>59</v>
      </c>
      <c r="K26" s="205">
        <v>37917.72</v>
      </c>
      <c r="L26" s="205">
        <v>37917.72</v>
      </c>
      <c r="M26" s="205">
        <v>0</v>
      </c>
      <c r="N26" s="210">
        <v>15</v>
      </c>
      <c r="O26" s="205">
        <v>32199.17</v>
      </c>
      <c r="P26" s="205">
        <v>32199.17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223</v>
      </c>
      <c r="I27" s="210">
        <v>203</v>
      </c>
      <c r="J27" s="210">
        <v>243</v>
      </c>
      <c r="K27" s="205">
        <v>162678.82</v>
      </c>
      <c r="L27" s="205">
        <v>162678.82</v>
      </c>
      <c r="M27" s="205">
        <v>0</v>
      </c>
      <c r="N27" s="210">
        <v>26</v>
      </c>
      <c r="O27" s="205">
        <v>71673.009999999995</v>
      </c>
      <c r="P27" s="205">
        <v>71673.009999999995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36</v>
      </c>
      <c r="D28" s="210"/>
      <c r="E28" s="296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67</v>
      </c>
      <c r="I29" s="210">
        <v>23</v>
      </c>
      <c r="J29" s="210">
        <v>33</v>
      </c>
      <c r="K29" s="205">
        <v>37396.93</v>
      </c>
      <c r="L29" s="205">
        <v>37396.93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89</v>
      </c>
      <c r="I30" s="210">
        <v>44</v>
      </c>
      <c r="J30" s="210">
        <v>53</v>
      </c>
      <c r="K30" s="205">
        <v>70330.38</v>
      </c>
      <c r="L30" s="205">
        <v>13875.06</v>
      </c>
      <c r="M30" s="205">
        <v>56455.32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55</v>
      </c>
      <c r="I31" s="210">
        <v>33</v>
      </c>
      <c r="J31" s="210">
        <v>47</v>
      </c>
      <c r="K31" s="205">
        <v>38306.239999999998</v>
      </c>
      <c r="L31" s="205">
        <v>38306.239999999998</v>
      </c>
      <c r="M31" s="205">
        <v>0</v>
      </c>
      <c r="N31" s="210">
        <v>11</v>
      </c>
      <c r="O31" s="205">
        <v>44664.06</v>
      </c>
      <c r="P31" s="205">
        <v>44664.06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74</v>
      </c>
      <c r="I33" s="210">
        <v>66</v>
      </c>
      <c r="J33" s="210">
        <v>79</v>
      </c>
      <c r="K33" s="205">
        <v>56682.06</v>
      </c>
      <c r="L33" s="205">
        <v>56682.06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29</v>
      </c>
      <c r="C34" s="210" t="s">
        <v>36</v>
      </c>
      <c r="D34" s="210"/>
      <c r="E34" s="210" t="s">
        <v>42</v>
      </c>
      <c r="F34" s="210" t="s">
        <v>101</v>
      </c>
      <c r="G34" s="229" t="s">
        <v>269</v>
      </c>
      <c r="H34" s="210">
        <v>141</v>
      </c>
      <c r="I34" s="210">
        <v>98</v>
      </c>
      <c r="J34" s="210">
        <v>143</v>
      </c>
      <c r="K34" s="205">
        <v>120686.19</v>
      </c>
      <c r="L34" s="205">
        <v>120686.19</v>
      </c>
      <c r="M34" s="205">
        <v>0</v>
      </c>
      <c r="N34" s="210">
        <v>57</v>
      </c>
      <c r="O34" s="205">
        <v>108482.46</v>
      </c>
      <c r="P34" s="205">
        <v>108482.46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31</v>
      </c>
      <c r="C35" s="210" t="s">
        <v>36</v>
      </c>
      <c r="D35" s="210"/>
      <c r="E35" s="210" t="s">
        <v>46</v>
      </c>
      <c r="F35" s="210" t="s">
        <v>137</v>
      </c>
      <c r="G35" s="229" t="s">
        <v>269</v>
      </c>
      <c r="H35" s="210">
        <v>141</v>
      </c>
      <c r="I35" s="210">
        <v>90</v>
      </c>
      <c r="J35" s="210">
        <v>152</v>
      </c>
      <c r="K35" s="205">
        <v>154994.5</v>
      </c>
      <c r="L35" s="205">
        <v>154994.5</v>
      </c>
      <c r="M35" s="205">
        <v>0</v>
      </c>
      <c r="N35" s="210">
        <v>79</v>
      </c>
      <c r="O35" s="205">
        <v>165420.79</v>
      </c>
      <c r="P35" s="205">
        <v>165420.79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32</v>
      </c>
      <c r="C36" s="210" t="s">
        <v>36</v>
      </c>
      <c r="D36" s="210"/>
      <c r="E36" s="296" t="s">
        <v>41</v>
      </c>
      <c r="F36" s="210" t="s">
        <v>102</v>
      </c>
      <c r="G36" s="229" t="s">
        <v>269</v>
      </c>
      <c r="H36" s="210">
        <v>123</v>
      </c>
      <c r="I36" s="210">
        <v>100</v>
      </c>
      <c r="J36" s="210">
        <v>138</v>
      </c>
      <c r="K36" s="205">
        <v>134022.07</v>
      </c>
      <c r="L36" s="205">
        <v>134022.07</v>
      </c>
      <c r="M36" s="205">
        <v>0</v>
      </c>
      <c r="N36" s="210">
        <v>60</v>
      </c>
      <c r="O36" s="205">
        <v>141637.24</v>
      </c>
      <c r="P36" s="205">
        <v>131740.01999999999</v>
      </c>
      <c r="Q36" s="205">
        <v>9897.2199999999993</v>
      </c>
    </row>
    <row r="37" spans="1:17" s="183" customFormat="1" ht="16.5" customHeight="1" x14ac:dyDescent="0.2">
      <c r="A37" s="210">
        <v>29</v>
      </c>
      <c r="B37" s="210" t="s">
        <v>138</v>
      </c>
      <c r="C37" s="210" t="s">
        <v>61</v>
      </c>
      <c r="D37" s="210" t="s">
        <v>191</v>
      </c>
      <c r="E37" s="220" t="s">
        <v>133</v>
      </c>
      <c r="F37" s="210" t="s">
        <v>264</v>
      </c>
      <c r="G37" s="229" t="s">
        <v>269</v>
      </c>
      <c r="H37" s="210">
        <v>155</v>
      </c>
      <c r="I37" s="210">
        <v>139</v>
      </c>
      <c r="J37" s="210">
        <v>164</v>
      </c>
      <c r="K37" s="205">
        <v>82982.63</v>
      </c>
      <c r="L37" s="205">
        <v>82982.63</v>
      </c>
      <c r="M37" s="205">
        <v>0</v>
      </c>
      <c r="N37" s="210">
        <v>0</v>
      </c>
      <c r="O37" s="205">
        <v>0</v>
      </c>
      <c r="P37" s="205">
        <v>0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188</v>
      </c>
      <c r="C38" s="210" t="s">
        <v>36</v>
      </c>
      <c r="D38" s="210"/>
      <c r="E38" s="220" t="s">
        <v>133</v>
      </c>
      <c r="F38" s="210" t="s">
        <v>189</v>
      </c>
      <c r="G38" s="229" t="s">
        <v>269</v>
      </c>
      <c r="H38" s="210">
        <v>13</v>
      </c>
      <c r="I38" s="210">
        <v>10</v>
      </c>
      <c r="J38" s="210">
        <v>16</v>
      </c>
      <c r="K38" s="205">
        <v>8838.06</v>
      </c>
      <c r="L38" s="205">
        <v>8838.06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140</v>
      </c>
      <c r="C39" s="210" t="s">
        <v>36</v>
      </c>
      <c r="D39" s="210"/>
      <c r="E39" s="210" t="s">
        <v>141</v>
      </c>
      <c r="F39" s="210" t="s">
        <v>142</v>
      </c>
      <c r="G39" s="229" t="s">
        <v>269</v>
      </c>
      <c r="H39" s="210">
        <v>44</v>
      </c>
      <c r="I39" s="210">
        <v>33</v>
      </c>
      <c r="J39" s="210">
        <v>44</v>
      </c>
      <c r="K39" s="205">
        <v>40188.9</v>
      </c>
      <c r="L39" s="205">
        <v>33678.85</v>
      </c>
      <c r="M39" s="205">
        <v>6510.05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33</v>
      </c>
      <c r="C40" s="210" t="s">
        <v>36</v>
      </c>
      <c r="D40" s="210"/>
      <c r="E40" s="210" t="s">
        <v>47</v>
      </c>
      <c r="F40" s="210" t="s">
        <v>143</v>
      </c>
      <c r="G40" s="229" t="s">
        <v>269</v>
      </c>
      <c r="H40" s="210">
        <v>39</v>
      </c>
      <c r="I40" s="210">
        <v>32</v>
      </c>
      <c r="J40" s="210">
        <v>43</v>
      </c>
      <c r="K40" s="205">
        <v>48199.21</v>
      </c>
      <c r="L40" s="205">
        <v>48199.21</v>
      </c>
      <c r="M40" s="205">
        <v>0</v>
      </c>
      <c r="N40" s="210">
        <v>18</v>
      </c>
      <c r="O40" s="205">
        <v>38818.269999999997</v>
      </c>
      <c r="P40" s="205">
        <v>38818.269999999997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81</v>
      </c>
      <c r="C41" s="210" t="s">
        <v>61</v>
      </c>
      <c r="D41" s="210" t="s">
        <v>230</v>
      </c>
      <c r="E41" s="210" t="s">
        <v>133</v>
      </c>
      <c r="F41" s="210" t="s">
        <v>231</v>
      </c>
      <c r="G41" s="229" t="s">
        <v>269</v>
      </c>
      <c r="H41" s="210">
        <v>66</v>
      </c>
      <c r="I41" s="210">
        <v>50</v>
      </c>
      <c r="J41" s="210">
        <v>64</v>
      </c>
      <c r="K41" s="205">
        <v>39306.19</v>
      </c>
      <c r="L41" s="205">
        <v>39306.19</v>
      </c>
      <c r="M41" s="205">
        <v>0</v>
      </c>
      <c r="N41" s="210">
        <v>6</v>
      </c>
      <c r="O41" s="205">
        <v>10450.76</v>
      </c>
      <c r="P41" s="205">
        <v>10450.76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34</v>
      </c>
      <c r="C42" s="210" t="s">
        <v>61</v>
      </c>
      <c r="D42" s="210" t="s">
        <v>158</v>
      </c>
      <c r="E42" s="210" t="s">
        <v>85</v>
      </c>
      <c r="F42" s="210" t="s">
        <v>144</v>
      </c>
      <c r="G42" s="229" t="s">
        <v>269</v>
      </c>
      <c r="H42" s="210">
        <v>373</v>
      </c>
      <c r="I42" s="210">
        <v>321</v>
      </c>
      <c r="J42" s="210">
        <v>404</v>
      </c>
      <c r="K42" s="205">
        <v>318087.44</v>
      </c>
      <c r="L42" s="205">
        <v>318087.44</v>
      </c>
      <c r="M42" s="205">
        <v>0</v>
      </c>
      <c r="N42" s="210">
        <v>0</v>
      </c>
      <c r="O42" s="205">
        <v>0</v>
      </c>
      <c r="P42" s="205">
        <v>0</v>
      </c>
      <c r="Q42" s="205">
        <v>0</v>
      </c>
    </row>
    <row r="43" spans="1:17" s="202" customFormat="1" ht="16.5" customHeight="1" x14ac:dyDescent="0.2">
      <c r="A43" s="210">
        <v>35</v>
      </c>
      <c r="B43" s="297" t="s">
        <v>28</v>
      </c>
      <c r="C43" s="297" t="s">
        <v>36</v>
      </c>
      <c r="D43" s="297"/>
      <c r="E43" s="210" t="s">
        <v>268</v>
      </c>
      <c r="F43" s="297" t="s">
        <v>284</v>
      </c>
      <c r="G43" s="297" t="s">
        <v>117</v>
      </c>
      <c r="H43" s="298">
        <v>5</v>
      </c>
      <c r="I43" s="299">
        <v>3</v>
      </c>
      <c r="J43" s="299">
        <v>3</v>
      </c>
      <c r="K43" s="300">
        <v>6448.4</v>
      </c>
      <c r="L43" s="300">
        <v>5833.9</v>
      </c>
      <c r="M43" s="205">
        <v>614.5</v>
      </c>
      <c r="N43" s="299">
        <v>0</v>
      </c>
      <c r="O43" s="300">
        <v>0</v>
      </c>
      <c r="P43" s="300">
        <v>0</v>
      </c>
      <c r="Q43" s="205">
        <v>0</v>
      </c>
    </row>
    <row r="44" spans="1:17" s="202" customFormat="1" ht="16.5" customHeight="1" x14ac:dyDescent="0.2">
      <c r="A44" s="210">
        <v>36</v>
      </c>
      <c r="B44" s="297" t="s">
        <v>29</v>
      </c>
      <c r="C44" s="297" t="s">
        <v>36</v>
      </c>
      <c r="D44" s="297"/>
      <c r="E44" s="210" t="s">
        <v>276</v>
      </c>
      <c r="F44" s="297" t="s">
        <v>285</v>
      </c>
      <c r="G44" s="297" t="s">
        <v>117</v>
      </c>
      <c r="H44" s="299">
        <v>30</v>
      </c>
      <c r="I44" s="299">
        <v>19</v>
      </c>
      <c r="J44" s="299">
        <v>19</v>
      </c>
      <c r="K44" s="300">
        <v>32494.5</v>
      </c>
      <c r="L44" s="300">
        <v>28076.1</v>
      </c>
      <c r="M44" s="205">
        <v>4418.3999999999996</v>
      </c>
      <c r="N44" s="299">
        <v>0</v>
      </c>
      <c r="O44" s="300">
        <v>0</v>
      </c>
      <c r="P44" s="300">
        <v>0</v>
      </c>
      <c r="Q44" s="205">
        <v>0</v>
      </c>
    </row>
    <row r="45" spans="1:17" s="202" customFormat="1" ht="16.5" customHeight="1" x14ac:dyDescent="0.2">
      <c r="A45" s="210">
        <v>37</v>
      </c>
      <c r="B45" s="297" t="s">
        <v>89</v>
      </c>
      <c r="C45" s="297" t="s">
        <v>36</v>
      </c>
      <c r="D45" s="297"/>
      <c r="E45" s="210" t="s">
        <v>273</v>
      </c>
      <c r="F45" s="297" t="s">
        <v>287</v>
      </c>
      <c r="G45" s="297" t="s">
        <v>117</v>
      </c>
      <c r="H45" s="299">
        <v>5</v>
      </c>
      <c r="I45" s="299">
        <v>0</v>
      </c>
      <c r="J45" s="299">
        <v>0</v>
      </c>
      <c r="K45" s="300">
        <v>0</v>
      </c>
      <c r="L45" s="300">
        <v>0</v>
      </c>
      <c r="M45" s="205">
        <v>0</v>
      </c>
      <c r="N45" s="299">
        <v>0</v>
      </c>
      <c r="O45" s="300">
        <v>0</v>
      </c>
      <c r="P45" s="300">
        <v>0</v>
      </c>
      <c r="Q45" s="205">
        <v>0</v>
      </c>
    </row>
    <row r="46" spans="1:17" s="202" customFormat="1" ht="16.5" customHeight="1" x14ac:dyDescent="0.2">
      <c r="A46" s="210">
        <v>38</v>
      </c>
      <c r="B46" s="297" t="s">
        <v>21</v>
      </c>
      <c r="C46" s="297" t="s">
        <v>36</v>
      </c>
      <c r="D46" s="297"/>
      <c r="E46" s="210" t="s">
        <v>273</v>
      </c>
      <c r="F46" s="297" t="s">
        <v>288</v>
      </c>
      <c r="G46" s="297" t="s">
        <v>117</v>
      </c>
      <c r="H46" s="301">
        <v>4</v>
      </c>
      <c r="I46" s="301">
        <v>0</v>
      </c>
      <c r="J46" s="301">
        <v>0</v>
      </c>
      <c r="K46" s="302">
        <v>0</v>
      </c>
      <c r="L46" s="302">
        <v>0</v>
      </c>
      <c r="M46" s="205">
        <v>0</v>
      </c>
      <c r="N46" s="301">
        <v>0</v>
      </c>
      <c r="O46" s="302">
        <v>0</v>
      </c>
      <c r="P46" s="302">
        <v>0</v>
      </c>
      <c r="Q46" s="205">
        <v>0</v>
      </c>
    </row>
    <row r="47" spans="1:17" s="202" customFormat="1" ht="16.5" customHeight="1" x14ac:dyDescent="0.2">
      <c r="A47" s="210">
        <v>39</v>
      </c>
      <c r="B47" s="219" t="s">
        <v>22</v>
      </c>
      <c r="C47" s="219" t="s">
        <v>61</v>
      </c>
      <c r="D47" s="210" t="s">
        <v>278</v>
      </c>
      <c r="E47" s="210" t="s">
        <v>270</v>
      </c>
      <c r="F47" s="219" t="s">
        <v>194</v>
      </c>
      <c r="G47" s="219" t="s">
        <v>63</v>
      </c>
      <c r="H47" s="218">
        <v>133</v>
      </c>
      <c r="I47" s="218">
        <v>64</v>
      </c>
      <c r="J47" s="218">
        <v>64</v>
      </c>
      <c r="K47" s="217">
        <v>79670.600000000006</v>
      </c>
      <c r="L47" s="217">
        <v>79670.600000000006</v>
      </c>
      <c r="M47" s="205">
        <v>0</v>
      </c>
      <c r="N47" s="218">
        <v>49</v>
      </c>
      <c r="O47" s="221">
        <v>52545.9</v>
      </c>
      <c r="P47" s="217">
        <v>52545.9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27</v>
      </c>
      <c r="C48" s="219" t="s">
        <v>36</v>
      </c>
      <c r="D48" s="219"/>
      <c r="E48" s="210" t="s">
        <v>270</v>
      </c>
      <c r="F48" s="219" t="s">
        <v>195</v>
      </c>
      <c r="G48" s="219" t="s">
        <v>63</v>
      </c>
      <c r="H48" s="218">
        <v>82</v>
      </c>
      <c r="I48" s="218">
        <v>42</v>
      </c>
      <c r="J48" s="218">
        <v>42</v>
      </c>
      <c r="K48" s="217">
        <v>66092.2</v>
      </c>
      <c r="L48" s="217">
        <v>66092.2</v>
      </c>
      <c r="M48" s="205">
        <v>0</v>
      </c>
      <c r="N48" s="218">
        <v>48</v>
      </c>
      <c r="O48" s="221">
        <v>65358.12</v>
      </c>
      <c r="P48" s="217">
        <v>65358.12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31</v>
      </c>
      <c r="C49" s="219" t="s">
        <v>36</v>
      </c>
      <c r="D49" s="219"/>
      <c r="E49" s="220" t="s">
        <v>283</v>
      </c>
      <c r="F49" s="222" t="s">
        <v>196</v>
      </c>
      <c r="G49" s="219" t="s">
        <v>63</v>
      </c>
      <c r="H49" s="218">
        <v>41</v>
      </c>
      <c r="I49" s="218">
        <v>18</v>
      </c>
      <c r="J49" s="218">
        <v>18</v>
      </c>
      <c r="K49" s="217">
        <v>23898.3</v>
      </c>
      <c r="L49" s="217">
        <v>23898.3</v>
      </c>
      <c r="M49" s="205">
        <v>0</v>
      </c>
      <c r="N49" s="218">
        <v>17</v>
      </c>
      <c r="O49" s="221">
        <v>24944.5</v>
      </c>
      <c r="P49" s="217">
        <v>24944.5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24</v>
      </c>
      <c r="C50" s="219" t="s">
        <v>36</v>
      </c>
      <c r="D50" s="219"/>
      <c r="E50" s="220" t="s">
        <v>280</v>
      </c>
      <c r="F50" s="219" t="s">
        <v>197</v>
      </c>
      <c r="G50" s="219" t="s">
        <v>63</v>
      </c>
      <c r="H50" s="218">
        <v>10</v>
      </c>
      <c r="I50" s="218">
        <v>3</v>
      </c>
      <c r="J50" s="218">
        <v>3</v>
      </c>
      <c r="K50" s="217">
        <v>3810.8</v>
      </c>
      <c r="L50" s="217">
        <v>3810.8</v>
      </c>
      <c r="M50" s="205">
        <v>0</v>
      </c>
      <c r="N50" s="218">
        <v>5</v>
      </c>
      <c r="O50" s="221">
        <v>4933.6000000000004</v>
      </c>
      <c r="P50" s="217">
        <v>4933.6000000000004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32</v>
      </c>
      <c r="C51" s="219" t="s">
        <v>36</v>
      </c>
      <c r="D51" s="219"/>
      <c r="E51" s="220" t="s">
        <v>275</v>
      </c>
      <c r="F51" s="219" t="s">
        <v>198</v>
      </c>
      <c r="G51" s="219" t="s">
        <v>63</v>
      </c>
      <c r="H51" s="218">
        <v>95</v>
      </c>
      <c r="I51" s="218">
        <v>8</v>
      </c>
      <c r="J51" s="218">
        <v>8</v>
      </c>
      <c r="K51" s="217">
        <v>7752.8</v>
      </c>
      <c r="L51" s="217">
        <v>7752.8</v>
      </c>
      <c r="M51" s="205">
        <v>0</v>
      </c>
      <c r="N51" s="218">
        <v>32</v>
      </c>
      <c r="O51" s="221">
        <v>31765.1</v>
      </c>
      <c r="P51" s="217">
        <v>31765.1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71</v>
      </c>
      <c r="C52" s="219" t="s">
        <v>36</v>
      </c>
      <c r="D52" s="219"/>
      <c r="E52" s="210" t="s">
        <v>272</v>
      </c>
      <c r="F52" s="219" t="s">
        <v>199</v>
      </c>
      <c r="G52" s="219" t="s">
        <v>63</v>
      </c>
      <c r="H52" s="218">
        <v>84</v>
      </c>
      <c r="I52" s="218">
        <v>25</v>
      </c>
      <c r="J52" s="218">
        <v>25</v>
      </c>
      <c r="K52" s="217">
        <v>41124.639999999999</v>
      </c>
      <c r="L52" s="217">
        <v>41124.639999999999</v>
      </c>
      <c r="M52" s="205">
        <v>0</v>
      </c>
      <c r="N52" s="218">
        <v>36</v>
      </c>
      <c r="O52" s="221">
        <v>39758.639999999999</v>
      </c>
      <c r="P52" s="217">
        <v>39758.639999999999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184</v>
      </c>
      <c r="C53" s="219" t="s">
        <v>61</v>
      </c>
      <c r="D53" s="210" t="s">
        <v>185</v>
      </c>
      <c r="E53" s="220" t="s">
        <v>275</v>
      </c>
      <c r="F53" s="219" t="s">
        <v>200</v>
      </c>
      <c r="G53" s="219" t="s">
        <v>63</v>
      </c>
      <c r="H53" s="218">
        <v>104</v>
      </c>
      <c r="I53" s="218">
        <v>42</v>
      </c>
      <c r="J53" s="218">
        <v>42</v>
      </c>
      <c r="K53" s="217">
        <v>56435.3</v>
      </c>
      <c r="L53" s="217">
        <v>56435.3</v>
      </c>
      <c r="M53" s="205">
        <v>0</v>
      </c>
      <c r="N53" s="218">
        <v>0</v>
      </c>
      <c r="O53" s="217">
        <v>0</v>
      </c>
      <c r="P53" s="217">
        <v>0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145</v>
      </c>
      <c r="C54" s="219" t="s">
        <v>61</v>
      </c>
      <c r="D54" s="210" t="s">
        <v>179</v>
      </c>
      <c r="E54" s="210" t="s">
        <v>270</v>
      </c>
      <c r="F54" s="219" t="s">
        <v>201</v>
      </c>
      <c r="G54" s="219" t="s">
        <v>63</v>
      </c>
      <c r="H54" s="218">
        <v>127</v>
      </c>
      <c r="I54" s="218">
        <v>80</v>
      </c>
      <c r="J54" s="218">
        <v>63</v>
      </c>
      <c r="K54" s="217">
        <v>112563.98</v>
      </c>
      <c r="L54" s="217">
        <v>112563.98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132</v>
      </c>
      <c r="C55" s="219" t="s">
        <v>36</v>
      </c>
      <c r="D55" s="219"/>
      <c r="E55" s="210" t="s">
        <v>270</v>
      </c>
      <c r="F55" s="219" t="s">
        <v>202</v>
      </c>
      <c r="G55" s="219" t="s">
        <v>63</v>
      </c>
      <c r="H55" s="218">
        <v>40</v>
      </c>
      <c r="I55" s="218">
        <v>9</v>
      </c>
      <c r="J55" s="218">
        <v>9</v>
      </c>
      <c r="K55" s="217">
        <v>7576.6</v>
      </c>
      <c r="L55" s="217">
        <v>7576.6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138</v>
      </c>
      <c r="C56" s="219" t="s">
        <v>36</v>
      </c>
      <c r="D56" s="219"/>
      <c r="E56" s="210" t="s">
        <v>270</v>
      </c>
      <c r="F56" s="219" t="s">
        <v>203</v>
      </c>
      <c r="G56" s="219" t="s">
        <v>63</v>
      </c>
      <c r="H56" s="218">
        <v>17</v>
      </c>
      <c r="I56" s="218">
        <v>0</v>
      </c>
      <c r="J56" s="218">
        <v>0</v>
      </c>
      <c r="K56" s="217">
        <v>0</v>
      </c>
      <c r="L56" s="217">
        <v>0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140</v>
      </c>
      <c r="C57" s="219" t="s">
        <v>36</v>
      </c>
      <c r="D57" s="219"/>
      <c r="E57" s="210" t="s">
        <v>272</v>
      </c>
      <c r="F57" s="219" t="s">
        <v>204</v>
      </c>
      <c r="G57" s="219" t="s">
        <v>63</v>
      </c>
      <c r="H57" s="218">
        <v>9</v>
      </c>
      <c r="I57" s="218">
        <v>1</v>
      </c>
      <c r="J57" s="218">
        <v>1</v>
      </c>
      <c r="K57" s="217">
        <v>1841</v>
      </c>
      <c r="L57" s="217">
        <v>1841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236</v>
      </c>
      <c r="C58" s="219" t="s">
        <v>35</v>
      </c>
      <c r="D58" s="219" t="s">
        <v>306</v>
      </c>
      <c r="E58" s="219" t="s">
        <v>150</v>
      </c>
      <c r="F58" s="219" t="s">
        <v>253</v>
      </c>
      <c r="G58" s="219" t="s">
        <v>63</v>
      </c>
      <c r="H58" s="218">
        <v>1</v>
      </c>
      <c r="I58" s="218">
        <v>2</v>
      </c>
      <c r="J58" s="218">
        <v>2</v>
      </c>
      <c r="K58" s="217">
        <v>4970.7</v>
      </c>
      <c r="L58" s="217">
        <v>4970.7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181</v>
      </c>
      <c r="C59" s="219" t="s">
        <v>36</v>
      </c>
      <c r="D59" s="219"/>
      <c r="E59" s="210" t="s">
        <v>270</v>
      </c>
      <c r="F59" s="219" t="s">
        <v>205</v>
      </c>
      <c r="G59" s="219" t="s">
        <v>63</v>
      </c>
      <c r="H59" s="218">
        <v>11</v>
      </c>
      <c r="I59" s="218">
        <v>0</v>
      </c>
      <c r="J59" s="218">
        <v>0</v>
      </c>
      <c r="K59" s="217">
        <v>0</v>
      </c>
      <c r="L59" s="217">
        <v>0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81</v>
      </c>
      <c r="C60" s="219" t="s">
        <v>36</v>
      </c>
      <c r="D60" s="219"/>
      <c r="E60" s="210" t="s">
        <v>270</v>
      </c>
      <c r="F60" s="219" t="s">
        <v>206</v>
      </c>
      <c r="G60" s="219" t="s">
        <v>63</v>
      </c>
      <c r="H60" s="218">
        <v>33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138</v>
      </c>
      <c r="C61" s="219" t="s">
        <v>61</v>
      </c>
      <c r="D61" s="210" t="s">
        <v>191</v>
      </c>
      <c r="E61" s="210" t="s">
        <v>270</v>
      </c>
      <c r="F61" s="219" t="s">
        <v>255</v>
      </c>
      <c r="G61" s="219" t="s">
        <v>63</v>
      </c>
      <c r="H61" s="218">
        <v>18</v>
      </c>
      <c r="I61" s="218">
        <v>20</v>
      </c>
      <c r="J61" s="218">
        <v>20</v>
      </c>
      <c r="K61" s="217">
        <v>22338.6</v>
      </c>
      <c r="L61" s="217">
        <v>22338.6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132</v>
      </c>
      <c r="C62" s="219" t="s">
        <v>61</v>
      </c>
      <c r="D62" s="210" t="s">
        <v>238</v>
      </c>
      <c r="E62" s="210" t="s">
        <v>270</v>
      </c>
      <c r="F62" s="219" t="s">
        <v>257</v>
      </c>
      <c r="G62" s="219" t="s">
        <v>63</v>
      </c>
      <c r="H62" s="218">
        <v>35</v>
      </c>
      <c r="I62" s="218">
        <v>38</v>
      </c>
      <c r="J62" s="218">
        <v>38</v>
      </c>
      <c r="K62" s="217">
        <v>53682.3</v>
      </c>
      <c r="L62" s="217">
        <v>53682.3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81</v>
      </c>
      <c r="C63" s="219" t="s">
        <v>61</v>
      </c>
      <c r="D63" s="210" t="s">
        <v>308</v>
      </c>
      <c r="E63" s="210" t="s">
        <v>270</v>
      </c>
      <c r="F63" s="219" t="s">
        <v>309</v>
      </c>
      <c r="G63" s="219" t="s">
        <v>63</v>
      </c>
      <c r="H63" s="218">
        <v>2</v>
      </c>
      <c r="I63" s="218">
        <v>6</v>
      </c>
      <c r="J63" s="218">
        <v>6</v>
      </c>
      <c r="K63" s="217">
        <v>7548.1</v>
      </c>
      <c r="L63" s="217">
        <v>7548.1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296" t="s">
        <v>58</v>
      </c>
      <c r="C64" s="303" t="s">
        <v>36</v>
      </c>
      <c r="D64" s="303"/>
      <c r="E64" s="210" t="s">
        <v>274</v>
      </c>
      <c r="F64" s="296" t="s">
        <v>291</v>
      </c>
      <c r="G64" s="296" t="s">
        <v>292</v>
      </c>
      <c r="H64" s="304">
        <v>58</v>
      </c>
      <c r="I64" s="304">
        <v>34</v>
      </c>
      <c r="J64" s="304">
        <v>34</v>
      </c>
      <c r="K64" s="305">
        <v>88533.5</v>
      </c>
      <c r="L64" s="305">
        <v>88533.5</v>
      </c>
      <c r="M64" s="205">
        <v>0</v>
      </c>
      <c r="N64" s="306">
        <v>34</v>
      </c>
      <c r="O64" s="305">
        <v>57094.3</v>
      </c>
      <c r="P64" s="305">
        <v>57094.3</v>
      </c>
      <c r="Q64" s="205">
        <v>0</v>
      </c>
    </row>
    <row r="65" spans="1:17" s="202" customFormat="1" ht="16.5" customHeight="1" x14ac:dyDescent="0.2">
      <c r="A65" s="210">
        <v>57</v>
      </c>
      <c r="B65" s="303" t="s">
        <v>28</v>
      </c>
      <c r="C65" s="303" t="s">
        <v>36</v>
      </c>
      <c r="D65" s="303"/>
      <c r="E65" s="210" t="s">
        <v>268</v>
      </c>
      <c r="F65" s="296" t="s">
        <v>293</v>
      </c>
      <c r="G65" s="296" t="s">
        <v>292</v>
      </c>
      <c r="H65" s="304">
        <v>41</v>
      </c>
      <c r="I65" s="304">
        <v>14</v>
      </c>
      <c r="J65" s="304">
        <v>14</v>
      </c>
      <c r="K65" s="305">
        <v>25639.7</v>
      </c>
      <c r="L65" s="305">
        <v>25639.7</v>
      </c>
      <c r="M65" s="205">
        <v>0</v>
      </c>
      <c r="N65" s="306">
        <v>0</v>
      </c>
      <c r="O65" s="305">
        <v>0</v>
      </c>
      <c r="P65" s="305">
        <v>0</v>
      </c>
      <c r="Q65" s="205">
        <v>0</v>
      </c>
    </row>
    <row r="66" spans="1:17" s="202" customFormat="1" ht="16.5" customHeight="1" x14ac:dyDescent="0.2">
      <c r="A66" s="210">
        <v>58</v>
      </c>
      <c r="B66" s="296" t="s">
        <v>18</v>
      </c>
      <c r="C66" s="303" t="s">
        <v>61</v>
      </c>
      <c r="D66" s="296" t="s">
        <v>151</v>
      </c>
      <c r="E66" s="210" t="s">
        <v>268</v>
      </c>
      <c r="F66" s="296" t="s">
        <v>307</v>
      </c>
      <c r="G66" s="296" t="s">
        <v>292</v>
      </c>
      <c r="H66" s="304">
        <v>119</v>
      </c>
      <c r="I66" s="304">
        <v>59</v>
      </c>
      <c r="J66" s="304">
        <v>59</v>
      </c>
      <c r="K66" s="305">
        <v>54021.98</v>
      </c>
      <c r="L66" s="305">
        <v>54021.98</v>
      </c>
      <c r="M66" s="205">
        <v>0</v>
      </c>
      <c r="N66" s="306">
        <v>26</v>
      </c>
      <c r="O66" s="305">
        <v>23186.19</v>
      </c>
      <c r="P66" s="305">
        <v>23186.19</v>
      </c>
      <c r="Q66" s="205">
        <v>0</v>
      </c>
    </row>
    <row r="67" spans="1:17" s="202" customFormat="1" ht="16.5" customHeight="1" x14ac:dyDescent="0.2">
      <c r="A67" s="210">
        <v>59</v>
      </c>
      <c r="B67" s="303" t="s">
        <v>25</v>
      </c>
      <c r="C67" s="303" t="s">
        <v>36</v>
      </c>
      <c r="D67" s="303"/>
      <c r="E67" s="296" t="s">
        <v>281</v>
      </c>
      <c r="F67" s="296" t="s">
        <v>295</v>
      </c>
      <c r="G67" s="296" t="s">
        <v>292</v>
      </c>
      <c r="H67" s="304">
        <v>38</v>
      </c>
      <c r="I67" s="304">
        <v>16</v>
      </c>
      <c r="J67" s="304">
        <v>16</v>
      </c>
      <c r="K67" s="305">
        <v>9251.5300000000007</v>
      </c>
      <c r="L67" s="305">
        <v>9251.5300000000007</v>
      </c>
      <c r="M67" s="205">
        <v>0</v>
      </c>
      <c r="N67" s="306">
        <v>10</v>
      </c>
      <c r="O67" s="305">
        <v>4804.8</v>
      </c>
      <c r="P67" s="305">
        <v>4804.8</v>
      </c>
      <c r="Q67" s="205">
        <v>0</v>
      </c>
    </row>
    <row r="68" spans="1:17" s="202" customFormat="1" ht="16.5" customHeight="1" x14ac:dyDescent="0.2">
      <c r="A68" s="210">
        <v>60</v>
      </c>
      <c r="B68" s="303" t="s">
        <v>71</v>
      </c>
      <c r="C68" s="303" t="s">
        <v>36</v>
      </c>
      <c r="D68" s="303"/>
      <c r="E68" s="296" t="s">
        <v>301</v>
      </c>
      <c r="F68" s="296" t="s">
        <v>297</v>
      </c>
      <c r="G68" s="296" t="s">
        <v>292</v>
      </c>
      <c r="H68" s="304">
        <v>82</v>
      </c>
      <c r="I68" s="304">
        <v>64</v>
      </c>
      <c r="J68" s="304">
        <v>64</v>
      </c>
      <c r="K68" s="305">
        <v>52395.46</v>
      </c>
      <c r="L68" s="305">
        <v>52395.46</v>
      </c>
      <c r="M68" s="205">
        <v>0</v>
      </c>
      <c r="N68" s="306">
        <v>27</v>
      </c>
      <c r="O68" s="305">
        <v>28270.15</v>
      </c>
      <c r="P68" s="305">
        <v>28270.15</v>
      </c>
      <c r="Q68" s="205">
        <v>0</v>
      </c>
    </row>
    <row r="69" spans="1:17" s="202" customFormat="1" ht="16.5" customHeight="1" x14ac:dyDescent="0.2">
      <c r="A69" s="210">
        <v>61</v>
      </c>
      <c r="B69" s="303" t="s">
        <v>30</v>
      </c>
      <c r="C69" s="303" t="s">
        <v>36</v>
      </c>
      <c r="D69" s="303"/>
      <c r="E69" s="296" t="s">
        <v>282</v>
      </c>
      <c r="F69" s="296" t="s">
        <v>298</v>
      </c>
      <c r="G69" s="296" t="s">
        <v>292</v>
      </c>
      <c r="H69" s="304">
        <v>37</v>
      </c>
      <c r="I69" s="304">
        <v>0</v>
      </c>
      <c r="J69" s="304">
        <v>0</v>
      </c>
      <c r="K69" s="305">
        <v>0</v>
      </c>
      <c r="L69" s="305">
        <v>0</v>
      </c>
      <c r="M69" s="205">
        <v>0</v>
      </c>
      <c r="N69" s="306">
        <v>0</v>
      </c>
      <c r="O69" s="305">
        <v>0</v>
      </c>
      <c r="P69" s="305">
        <v>0</v>
      </c>
      <c r="Q69" s="205">
        <v>0</v>
      </c>
    </row>
    <row r="70" spans="1:17" s="202" customFormat="1" ht="16.5" customHeight="1" x14ac:dyDescent="0.2">
      <c r="A70" s="210">
        <v>62</v>
      </c>
      <c r="B70" s="303" t="s">
        <v>26</v>
      </c>
      <c r="C70" s="303" t="s">
        <v>36</v>
      </c>
      <c r="D70" s="303"/>
      <c r="E70" s="296" t="s">
        <v>282</v>
      </c>
      <c r="F70" s="296" t="s">
        <v>299</v>
      </c>
      <c r="G70" s="296" t="s">
        <v>292</v>
      </c>
      <c r="H70" s="304">
        <v>63</v>
      </c>
      <c r="I70" s="304">
        <v>36</v>
      </c>
      <c r="J70" s="304">
        <v>36</v>
      </c>
      <c r="K70" s="305">
        <v>60800.58</v>
      </c>
      <c r="L70" s="305">
        <v>60709.14</v>
      </c>
      <c r="M70" s="205">
        <v>91.44</v>
      </c>
      <c r="N70" s="306">
        <v>13</v>
      </c>
      <c r="O70" s="305">
        <v>28218.55</v>
      </c>
      <c r="P70" s="305">
        <v>28218.55</v>
      </c>
      <c r="Q70" s="205">
        <v>0</v>
      </c>
    </row>
    <row r="71" spans="1:17" s="202" customFormat="1" ht="16.5" customHeight="1" x14ac:dyDescent="0.2">
      <c r="A71" s="210">
        <v>63</v>
      </c>
      <c r="B71" s="296" t="s">
        <v>145</v>
      </c>
      <c r="C71" s="303" t="s">
        <v>61</v>
      </c>
      <c r="D71" s="210" t="s">
        <v>179</v>
      </c>
      <c r="E71" s="210" t="s">
        <v>270</v>
      </c>
      <c r="F71" s="296" t="s">
        <v>300</v>
      </c>
      <c r="G71" s="296" t="s">
        <v>292</v>
      </c>
      <c r="H71" s="304">
        <v>5</v>
      </c>
      <c r="I71" s="304">
        <v>4</v>
      </c>
      <c r="J71" s="304">
        <v>4</v>
      </c>
      <c r="K71" s="305">
        <v>6574.7</v>
      </c>
      <c r="L71" s="305">
        <v>6574.7</v>
      </c>
      <c r="M71" s="205">
        <v>0</v>
      </c>
      <c r="N71" s="306">
        <v>0</v>
      </c>
      <c r="O71" s="305">
        <v>0</v>
      </c>
      <c r="P71" s="305">
        <v>0</v>
      </c>
      <c r="Q71" s="205">
        <v>0</v>
      </c>
    </row>
    <row r="72" spans="1:17" s="202" customFormat="1" x14ac:dyDescent="0.2">
      <c r="A72" s="210"/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D12" sqref="D12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v>2</v>
      </c>
      <c r="B10" s="210" t="s">
        <v>84</v>
      </c>
      <c r="C10" s="210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116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v>3</v>
      </c>
      <c r="B11" s="210" t="s">
        <v>51</v>
      </c>
      <c r="C11" s="210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81</v>
      </c>
      <c r="I11" s="210">
        <v>67</v>
      </c>
      <c r="J11" s="210">
        <v>93</v>
      </c>
      <c r="K11" s="205">
        <v>118904.3</v>
      </c>
      <c r="L11" s="205">
        <v>118904.3</v>
      </c>
      <c r="M11" s="205">
        <v>0</v>
      </c>
      <c r="N11" s="210">
        <v>25</v>
      </c>
      <c r="O11" s="205">
        <v>53312.71</v>
      </c>
      <c r="P11" s="205">
        <v>53312.71</v>
      </c>
      <c r="Q11" s="205">
        <v>0</v>
      </c>
    </row>
    <row r="12" spans="1:17" s="183" customFormat="1" ht="16.5" customHeight="1" x14ac:dyDescent="0.2">
      <c r="A12" s="210">
        <v>4</v>
      </c>
      <c r="B12" s="210" t="s">
        <v>18</v>
      </c>
      <c r="C12" s="210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76</v>
      </c>
      <c r="I12" s="210">
        <v>48</v>
      </c>
      <c r="J12" s="210">
        <v>74</v>
      </c>
      <c r="K12" s="205">
        <v>75789.97</v>
      </c>
      <c r="L12" s="205">
        <v>75789.97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v>5</v>
      </c>
      <c r="B13" s="210" t="s">
        <v>71</v>
      </c>
      <c r="C13" s="210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46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v>6</v>
      </c>
      <c r="B14" s="210" t="s">
        <v>89</v>
      </c>
      <c r="C14" s="210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v>7</v>
      </c>
      <c r="B15" s="210" t="s">
        <v>19</v>
      </c>
      <c r="C15" s="210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34</v>
      </c>
      <c r="I15" s="210">
        <v>28</v>
      </c>
      <c r="J15" s="210">
        <v>41</v>
      </c>
      <c r="K15" s="205">
        <v>51481.37</v>
      </c>
      <c r="L15" s="205">
        <v>51481.37</v>
      </c>
      <c r="M15" s="205">
        <v>0</v>
      </c>
      <c r="N15" s="210">
        <v>13</v>
      </c>
      <c r="O15" s="205">
        <v>24024.44</v>
      </c>
      <c r="P15" s="205">
        <v>24024.44</v>
      </c>
      <c r="Q15" s="205">
        <v>0</v>
      </c>
    </row>
    <row r="16" spans="1:17" s="183" customFormat="1" ht="16.5" customHeight="1" x14ac:dyDescent="0.2">
      <c r="A16" s="210">
        <v>8</v>
      </c>
      <c r="B16" s="210" t="s">
        <v>20</v>
      </c>
      <c r="C16" s="210" t="s">
        <v>36</v>
      </c>
      <c r="D16" s="210"/>
      <c r="E16" s="220" t="s">
        <v>41</v>
      </c>
      <c r="F16" s="210" t="s">
        <v>91</v>
      </c>
      <c r="G16" s="229" t="s">
        <v>269</v>
      </c>
      <c r="H16" s="210">
        <v>67</v>
      </c>
      <c r="I16" s="210">
        <v>46</v>
      </c>
      <c r="J16" s="210">
        <v>63</v>
      </c>
      <c r="K16" s="205">
        <v>141176.23000000001</v>
      </c>
      <c r="L16" s="205">
        <v>127673.8</v>
      </c>
      <c r="M16" s="205">
        <v>13502.43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v>9</v>
      </c>
      <c r="B17" s="210" t="s">
        <v>21</v>
      </c>
      <c r="C17" s="210" t="s">
        <v>35</v>
      </c>
      <c r="D17" s="210" t="s">
        <v>38</v>
      </c>
      <c r="E17" s="210" t="s">
        <v>42</v>
      </c>
      <c r="F17" s="210" t="s">
        <v>229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v>10</v>
      </c>
      <c r="B18" s="210" t="s">
        <v>49</v>
      </c>
      <c r="C18" s="210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102</v>
      </c>
      <c r="I18" s="210">
        <v>77</v>
      </c>
      <c r="J18" s="210">
        <v>105</v>
      </c>
      <c r="K18" s="205">
        <v>91130.13</v>
      </c>
      <c r="L18" s="205">
        <v>91130.13</v>
      </c>
      <c r="M18" s="205">
        <v>0</v>
      </c>
      <c r="N18" s="210">
        <v>23</v>
      </c>
      <c r="O18" s="205">
        <v>29809.599999999999</v>
      </c>
      <c r="P18" s="205">
        <v>29800.400000000001</v>
      </c>
      <c r="Q18" s="205">
        <v>9.1999999999999993</v>
      </c>
    </row>
    <row r="19" spans="1:17" s="183" customFormat="1" ht="16.5" customHeight="1" x14ac:dyDescent="0.2">
      <c r="A19" s="210">
        <v>11</v>
      </c>
      <c r="B19" s="210" t="s">
        <v>22</v>
      </c>
      <c r="C19" s="210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90</v>
      </c>
      <c r="I19" s="210">
        <v>68</v>
      </c>
      <c r="J19" s="210">
        <v>94</v>
      </c>
      <c r="K19" s="205">
        <v>148489.20000000001</v>
      </c>
      <c r="L19" s="205">
        <v>148489.20000000001</v>
      </c>
      <c r="M19" s="205">
        <v>0</v>
      </c>
      <c r="N19" s="210">
        <v>59</v>
      </c>
      <c r="O19" s="205">
        <v>408434.52</v>
      </c>
      <c r="P19" s="205">
        <v>408434.52</v>
      </c>
      <c r="Q19" s="205">
        <v>0</v>
      </c>
    </row>
    <row r="20" spans="1:17" s="183" customFormat="1" ht="16.5" customHeight="1" x14ac:dyDescent="0.2">
      <c r="A20" s="210">
        <v>12</v>
      </c>
      <c r="B20" s="210" t="s">
        <v>54</v>
      </c>
      <c r="C20" s="210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164</v>
      </c>
      <c r="I20" s="210">
        <v>139</v>
      </c>
      <c r="J20" s="210">
        <v>175</v>
      </c>
      <c r="K20" s="205">
        <v>156124.37</v>
      </c>
      <c r="L20" s="205">
        <v>149085.12</v>
      </c>
      <c r="M20" s="205">
        <v>7039.25</v>
      </c>
      <c r="N20" s="210">
        <v>73</v>
      </c>
      <c r="O20" s="205">
        <v>142134.37</v>
      </c>
      <c r="P20" s="205">
        <v>133058.87</v>
      </c>
      <c r="Q20" s="205">
        <v>9075.5</v>
      </c>
    </row>
    <row r="21" spans="1:17" s="183" customFormat="1" ht="16.5" customHeight="1" x14ac:dyDescent="0.2">
      <c r="A21" s="210">
        <v>13</v>
      </c>
      <c r="B21" s="210" t="s">
        <v>23</v>
      </c>
      <c r="C21" s="210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93</v>
      </c>
      <c r="I21" s="210">
        <v>51</v>
      </c>
      <c r="J21" s="210">
        <v>61</v>
      </c>
      <c r="K21" s="205">
        <v>24212.48</v>
      </c>
      <c r="L21" s="205">
        <v>24212.48</v>
      </c>
      <c r="M21" s="205">
        <v>0</v>
      </c>
      <c r="N21" s="210">
        <v>101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v>14</v>
      </c>
      <c r="B22" s="210" t="s">
        <v>145</v>
      </c>
      <c r="C22" s="210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v>15</v>
      </c>
      <c r="B23" s="210" t="s">
        <v>24</v>
      </c>
      <c r="C23" s="210" t="s">
        <v>36</v>
      </c>
      <c r="D23" s="210"/>
      <c r="E23" s="210" t="s">
        <v>43</v>
      </c>
      <c r="F23" s="210" t="s">
        <v>258</v>
      </c>
      <c r="G23" s="229" t="s">
        <v>269</v>
      </c>
      <c r="H23" s="210">
        <v>13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v>16</v>
      </c>
      <c r="B24" s="210" t="s">
        <v>181</v>
      </c>
      <c r="C24" s="210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28</v>
      </c>
      <c r="I24" s="210">
        <v>19</v>
      </c>
      <c r="J24" s="210">
        <v>28</v>
      </c>
      <c r="K24" s="205">
        <v>7599.74</v>
      </c>
      <c r="L24" s="205">
        <v>7599.74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v>17</v>
      </c>
      <c r="B25" s="210" t="s">
        <v>25</v>
      </c>
      <c r="C25" s="210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104</v>
      </c>
      <c r="I25" s="210">
        <v>29</v>
      </c>
      <c r="J25" s="210">
        <v>42</v>
      </c>
      <c r="K25" s="205">
        <v>23446.880000000001</v>
      </c>
      <c r="L25" s="205">
        <v>23446.880000000001</v>
      </c>
      <c r="M25" s="205">
        <v>0</v>
      </c>
      <c r="N25" s="210">
        <v>19</v>
      </c>
      <c r="O25" s="205">
        <v>21849.3</v>
      </c>
      <c r="P25" s="205">
        <v>21849.3</v>
      </c>
      <c r="Q25" s="205">
        <v>0</v>
      </c>
    </row>
    <row r="26" spans="1:17" s="183" customFormat="1" ht="16.5" customHeight="1" x14ac:dyDescent="0.2">
      <c r="A26" s="210">
        <v>18</v>
      </c>
      <c r="B26" s="210" t="s">
        <v>58</v>
      </c>
      <c r="C26" s="210" t="s">
        <v>36</v>
      </c>
      <c r="D26" s="210"/>
      <c r="E26" s="285" t="s">
        <v>59</v>
      </c>
      <c r="F26" s="210" t="s">
        <v>97</v>
      </c>
      <c r="G26" s="229" t="s">
        <v>269</v>
      </c>
      <c r="H26" s="210">
        <v>50</v>
      </c>
      <c r="I26" s="210">
        <v>40</v>
      </c>
      <c r="J26" s="210">
        <v>59</v>
      </c>
      <c r="K26" s="205">
        <v>37917.72</v>
      </c>
      <c r="L26" s="205">
        <v>37917.72</v>
      </c>
      <c r="M26" s="205">
        <v>0</v>
      </c>
      <c r="N26" s="210">
        <v>15</v>
      </c>
      <c r="O26" s="205">
        <v>32199.17</v>
      </c>
      <c r="P26" s="205">
        <v>32199.17</v>
      </c>
      <c r="Q26" s="205">
        <v>0</v>
      </c>
    </row>
    <row r="27" spans="1:17" s="183" customFormat="1" ht="16.5" customHeight="1" x14ac:dyDescent="0.2">
      <c r="A27" s="210">
        <v>19</v>
      </c>
      <c r="B27" s="210" t="s">
        <v>26</v>
      </c>
      <c r="C27" s="210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223</v>
      </c>
      <c r="I27" s="210">
        <v>203</v>
      </c>
      <c r="J27" s="210">
        <v>243</v>
      </c>
      <c r="K27" s="205">
        <v>162678.82</v>
      </c>
      <c r="L27" s="205">
        <v>162678.82</v>
      </c>
      <c r="M27" s="205">
        <v>0</v>
      </c>
      <c r="N27" s="210">
        <v>26</v>
      </c>
      <c r="O27" s="205">
        <v>71673.009999999995</v>
      </c>
      <c r="P27" s="205">
        <v>71673.009999999995</v>
      </c>
      <c r="Q27" s="205">
        <v>0</v>
      </c>
    </row>
    <row r="28" spans="1:17" s="183" customFormat="1" ht="16.5" customHeight="1" x14ac:dyDescent="0.2">
      <c r="A28" s="210">
        <v>20</v>
      </c>
      <c r="B28" s="210" t="s">
        <v>303</v>
      </c>
      <c r="C28" s="210" t="s">
        <v>36</v>
      </c>
      <c r="D28" s="210"/>
      <c r="E28" s="285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v>21</v>
      </c>
      <c r="B29" s="210" t="s">
        <v>77</v>
      </c>
      <c r="C29" s="210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67</v>
      </c>
      <c r="I29" s="210">
        <v>23</v>
      </c>
      <c r="J29" s="210">
        <v>33</v>
      </c>
      <c r="K29" s="205">
        <v>37396.93</v>
      </c>
      <c r="L29" s="205">
        <v>37396.93</v>
      </c>
      <c r="M29" s="205">
        <v>0</v>
      </c>
      <c r="N29" s="210">
        <v>42</v>
      </c>
      <c r="O29" s="205">
        <v>65006.06</v>
      </c>
      <c r="P29" s="205">
        <v>65006.06</v>
      </c>
      <c r="Q29" s="205">
        <v>0</v>
      </c>
    </row>
    <row r="30" spans="1:17" s="183" customFormat="1" ht="16.5" customHeight="1" x14ac:dyDescent="0.2">
      <c r="A30" s="210">
        <v>22</v>
      </c>
      <c r="B30" s="210" t="s">
        <v>27</v>
      </c>
      <c r="C30" s="210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89</v>
      </c>
      <c r="I30" s="210">
        <v>44</v>
      </c>
      <c r="J30" s="210">
        <v>53</v>
      </c>
      <c r="K30" s="205">
        <v>70330.38</v>
      </c>
      <c r="L30" s="205">
        <v>13875.06</v>
      </c>
      <c r="M30" s="205">
        <v>56455.32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v>23</v>
      </c>
      <c r="B31" s="210" t="s">
        <v>28</v>
      </c>
      <c r="C31" s="210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55</v>
      </c>
      <c r="I31" s="210">
        <v>33</v>
      </c>
      <c r="J31" s="210">
        <v>47</v>
      </c>
      <c r="K31" s="205">
        <v>38306.239999999998</v>
      </c>
      <c r="L31" s="205">
        <v>38306.239999999998</v>
      </c>
      <c r="M31" s="205">
        <v>0</v>
      </c>
      <c r="N31" s="210">
        <v>11</v>
      </c>
      <c r="O31" s="205">
        <v>44664.06</v>
      </c>
      <c r="P31" s="205">
        <v>44664.06</v>
      </c>
      <c r="Q31" s="205">
        <v>0</v>
      </c>
    </row>
    <row r="32" spans="1:17" s="183" customFormat="1" ht="16.5" customHeight="1" x14ac:dyDescent="0.2">
      <c r="A32" s="210">
        <v>24</v>
      </c>
      <c r="B32" s="210" t="s">
        <v>184</v>
      </c>
      <c r="C32" s="210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v>25</v>
      </c>
      <c r="B33" s="210" t="s">
        <v>132</v>
      </c>
      <c r="C33" s="210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74</v>
      </c>
      <c r="I33" s="210">
        <v>66</v>
      </c>
      <c r="J33" s="210">
        <v>79</v>
      </c>
      <c r="K33" s="205">
        <v>56682.06</v>
      </c>
      <c r="L33" s="205">
        <v>56682.06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v>26</v>
      </c>
      <c r="B34" s="210" t="s">
        <v>29</v>
      </c>
      <c r="C34" s="210" t="s">
        <v>36</v>
      </c>
      <c r="D34" s="210"/>
      <c r="E34" s="210" t="s">
        <v>42</v>
      </c>
      <c r="F34" s="210" t="s">
        <v>101</v>
      </c>
      <c r="G34" s="229" t="s">
        <v>269</v>
      </c>
      <c r="H34" s="210">
        <v>141</v>
      </c>
      <c r="I34" s="210">
        <v>98</v>
      </c>
      <c r="J34" s="210">
        <v>143</v>
      </c>
      <c r="K34" s="205">
        <v>120686.19</v>
      </c>
      <c r="L34" s="205">
        <v>120686.19</v>
      </c>
      <c r="M34" s="205">
        <v>0</v>
      </c>
      <c r="N34" s="210">
        <v>57</v>
      </c>
      <c r="O34" s="205">
        <v>108482.46</v>
      </c>
      <c r="P34" s="205">
        <v>108482.46</v>
      </c>
      <c r="Q34" s="205">
        <v>0</v>
      </c>
    </row>
    <row r="35" spans="1:17" s="183" customFormat="1" ht="16.5" customHeight="1" x14ac:dyDescent="0.2">
      <c r="A35" s="210">
        <v>27</v>
      </c>
      <c r="B35" s="210" t="s">
        <v>31</v>
      </c>
      <c r="C35" s="210" t="s">
        <v>36</v>
      </c>
      <c r="D35" s="210"/>
      <c r="E35" s="210" t="s">
        <v>46</v>
      </c>
      <c r="F35" s="210" t="s">
        <v>137</v>
      </c>
      <c r="G35" s="229" t="s">
        <v>269</v>
      </c>
      <c r="H35" s="210">
        <v>141</v>
      </c>
      <c r="I35" s="210">
        <v>90</v>
      </c>
      <c r="J35" s="210">
        <v>152</v>
      </c>
      <c r="K35" s="205">
        <v>154994.5</v>
      </c>
      <c r="L35" s="205">
        <v>154994.5</v>
      </c>
      <c r="M35" s="205">
        <v>0</v>
      </c>
      <c r="N35" s="210">
        <v>79</v>
      </c>
      <c r="O35" s="205">
        <v>165420.79</v>
      </c>
      <c r="P35" s="205">
        <v>165420.79</v>
      </c>
      <c r="Q35" s="205">
        <v>0</v>
      </c>
    </row>
    <row r="36" spans="1:17" s="183" customFormat="1" ht="16.5" customHeight="1" x14ac:dyDescent="0.2">
      <c r="A36" s="210">
        <v>28</v>
      </c>
      <c r="B36" s="210" t="s">
        <v>32</v>
      </c>
      <c r="C36" s="210" t="s">
        <v>36</v>
      </c>
      <c r="D36" s="210"/>
      <c r="E36" s="285" t="s">
        <v>41</v>
      </c>
      <c r="F36" s="210" t="s">
        <v>102</v>
      </c>
      <c r="G36" s="229" t="s">
        <v>269</v>
      </c>
      <c r="H36" s="210">
        <v>123</v>
      </c>
      <c r="I36" s="210">
        <v>100</v>
      </c>
      <c r="J36" s="210">
        <v>138</v>
      </c>
      <c r="K36" s="205">
        <v>134022.07</v>
      </c>
      <c r="L36" s="205">
        <v>134022.07</v>
      </c>
      <c r="M36" s="205">
        <v>0</v>
      </c>
      <c r="N36" s="210">
        <v>60</v>
      </c>
      <c r="O36" s="205">
        <v>141637.24</v>
      </c>
      <c r="P36" s="205">
        <v>131740.01999999999</v>
      </c>
      <c r="Q36" s="205">
        <v>9897.2199999999993</v>
      </c>
    </row>
    <row r="37" spans="1:17" s="183" customFormat="1" ht="16.5" customHeight="1" x14ac:dyDescent="0.2">
      <c r="A37" s="210">
        <v>29</v>
      </c>
      <c r="B37" s="210" t="s">
        <v>138</v>
      </c>
      <c r="C37" s="210" t="s">
        <v>61</v>
      </c>
      <c r="D37" s="210" t="s">
        <v>191</v>
      </c>
      <c r="E37" s="220" t="s">
        <v>133</v>
      </c>
      <c r="F37" s="210" t="s">
        <v>264</v>
      </c>
      <c r="G37" s="229" t="s">
        <v>269</v>
      </c>
      <c r="H37" s="210">
        <v>155</v>
      </c>
      <c r="I37" s="210">
        <v>139</v>
      </c>
      <c r="J37" s="210">
        <v>164</v>
      </c>
      <c r="K37" s="205">
        <v>82982.63</v>
      </c>
      <c r="L37" s="205">
        <v>82982.63</v>
      </c>
      <c r="M37" s="205">
        <v>0</v>
      </c>
      <c r="N37" s="210">
        <v>0</v>
      </c>
      <c r="O37" s="205">
        <v>0</v>
      </c>
      <c r="P37" s="205">
        <v>0</v>
      </c>
      <c r="Q37" s="205">
        <v>0</v>
      </c>
    </row>
    <row r="38" spans="1:17" s="183" customFormat="1" ht="16.5" customHeight="1" x14ac:dyDescent="0.2">
      <c r="A38" s="210">
        <v>30</v>
      </c>
      <c r="B38" s="210" t="s">
        <v>188</v>
      </c>
      <c r="C38" s="210" t="s">
        <v>36</v>
      </c>
      <c r="D38" s="210"/>
      <c r="E38" s="220" t="s">
        <v>133</v>
      </c>
      <c r="F38" s="210" t="s">
        <v>189</v>
      </c>
      <c r="G38" s="229" t="s">
        <v>269</v>
      </c>
      <c r="H38" s="210">
        <v>13</v>
      </c>
      <c r="I38" s="210">
        <v>10</v>
      </c>
      <c r="J38" s="210">
        <v>16</v>
      </c>
      <c r="K38" s="205">
        <v>8838.06</v>
      </c>
      <c r="L38" s="205">
        <v>8838.06</v>
      </c>
      <c r="M38" s="205">
        <v>0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v>31</v>
      </c>
      <c r="B39" s="210" t="s">
        <v>140</v>
      </c>
      <c r="C39" s="210" t="s">
        <v>36</v>
      </c>
      <c r="D39" s="210"/>
      <c r="E39" s="210" t="s">
        <v>141</v>
      </c>
      <c r="F39" s="210" t="s">
        <v>142</v>
      </c>
      <c r="G39" s="229" t="s">
        <v>269</v>
      </c>
      <c r="H39" s="210">
        <v>44</v>
      </c>
      <c r="I39" s="210">
        <v>33</v>
      </c>
      <c r="J39" s="210">
        <v>44</v>
      </c>
      <c r="K39" s="205">
        <v>40188.9</v>
      </c>
      <c r="L39" s="205">
        <v>33678.85</v>
      </c>
      <c r="M39" s="205">
        <v>6510.05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v>32</v>
      </c>
      <c r="B40" s="210" t="s">
        <v>33</v>
      </c>
      <c r="C40" s="210" t="s">
        <v>36</v>
      </c>
      <c r="D40" s="210"/>
      <c r="E40" s="210" t="s">
        <v>47</v>
      </c>
      <c r="F40" s="210" t="s">
        <v>143</v>
      </c>
      <c r="G40" s="229" t="s">
        <v>269</v>
      </c>
      <c r="H40" s="210">
        <v>39</v>
      </c>
      <c r="I40" s="210">
        <v>32</v>
      </c>
      <c r="J40" s="210">
        <v>43</v>
      </c>
      <c r="K40" s="205">
        <v>48199.21</v>
      </c>
      <c r="L40" s="205">
        <v>48199.21</v>
      </c>
      <c r="M40" s="205">
        <v>0</v>
      </c>
      <c r="N40" s="210">
        <v>18</v>
      </c>
      <c r="O40" s="205">
        <v>38818.269999999997</v>
      </c>
      <c r="P40" s="205">
        <v>38818.269999999997</v>
      </c>
      <c r="Q40" s="205">
        <v>0</v>
      </c>
    </row>
    <row r="41" spans="1:17" s="183" customFormat="1" ht="16.5" customHeight="1" x14ac:dyDescent="0.2">
      <c r="A41" s="210">
        <v>33</v>
      </c>
      <c r="B41" s="210" t="s">
        <v>81</v>
      </c>
      <c r="C41" s="210" t="s">
        <v>61</v>
      </c>
      <c r="D41" s="210" t="s">
        <v>230</v>
      </c>
      <c r="E41" s="210" t="s">
        <v>133</v>
      </c>
      <c r="F41" s="210" t="s">
        <v>231</v>
      </c>
      <c r="G41" s="229" t="s">
        <v>269</v>
      </c>
      <c r="H41" s="210">
        <v>66</v>
      </c>
      <c r="I41" s="210">
        <v>50</v>
      </c>
      <c r="J41" s="210">
        <v>64</v>
      </c>
      <c r="K41" s="205">
        <v>39306.19</v>
      </c>
      <c r="L41" s="205">
        <v>39306.19</v>
      </c>
      <c r="M41" s="205">
        <v>0</v>
      </c>
      <c r="N41" s="210">
        <v>6</v>
      </c>
      <c r="O41" s="205">
        <v>10450.76</v>
      </c>
      <c r="P41" s="205">
        <v>10450.76</v>
      </c>
      <c r="Q41" s="205">
        <v>0</v>
      </c>
    </row>
    <row r="42" spans="1:17" s="183" customFormat="1" ht="16.5" customHeight="1" x14ac:dyDescent="0.2">
      <c r="A42" s="210">
        <v>34</v>
      </c>
      <c r="B42" s="210" t="s">
        <v>34</v>
      </c>
      <c r="C42" s="210" t="s">
        <v>61</v>
      </c>
      <c r="D42" s="210" t="s">
        <v>158</v>
      </c>
      <c r="E42" s="210" t="s">
        <v>85</v>
      </c>
      <c r="F42" s="210" t="s">
        <v>144</v>
      </c>
      <c r="G42" s="229" t="s">
        <v>269</v>
      </c>
      <c r="H42" s="210">
        <v>373</v>
      </c>
      <c r="I42" s="210">
        <v>321</v>
      </c>
      <c r="J42" s="210">
        <v>404</v>
      </c>
      <c r="K42" s="205">
        <v>318087.44</v>
      </c>
      <c r="L42" s="205">
        <v>318087.44</v>
      </c>
      <c r="M42" s="205">
        <v>0</v>
      </c>
      <c r="N42" s="210">
        <v>0</v>
      </c>
      <c r="O42" s="205">
        <v>0</v>
      </c>
      <c r="P42" s="205">
        <v>0</v>
      </c>
      <c r="Q42" s="205">
        <v>0</v>
      </c>
    </row>
    <row r="43" spans="1:17" s="202" customFormat="1" ht="16.5" customHeight="1" x14ac:dyDescent="0.2">
      <c r="A43" s="210">
        <v>35</v>
      </c>
      <c r="B43" s="286" t="s">
        <v>28</v>
      </c>
      <c r="C43" s="286" t="s">
        <v>36</v>
      </c>
      <c r="D43" s="286"/>
      <c r="E43" s="210" t="s">
        <v>268</v>
      </c>
      <c r="F43" s="286" t="s">
        <v>284</v>
      </c>
      <c r="G43" s="286" t="s">
        <v>117</v>
      </c>
      <c r="H43" s="287">
        <v>5</v>
      </c>
      <c r="I43" s="288">
        <v>3</v>
      </c>
      <c r="J43" s="288">
        <v>3</v>
      </c>
      <c r="K43" s="289">
        <v>6448.4</v>
      </c>
      <c r="L43" s="289">
        <v>5833.9</v>
      </c>
      <c r="M43" s="205">
        <v>614.5</v>
      </c>
      <c r="N43" s="288">
        <v>0</v>
      </c>
      <c r="O43" s="289">
        <v>0</v>
      </c>
      <c r="P43" s="289">
        <v>0</v>
      </c>
      <c r="Q43" s="205">
        <v>0</v>
      </c>
    </row>
    <row r="44" spans="1:17" s="202" customFormat="1" ht="16.5" customHeight="1" x14ac:dyDescent="0.2">
      <c r="A44" s="210">
        <v>36</v>
      </c>
      <c r="B44" s="286" t="s">
        <v>29</v>
      </c>
      <c r="C44" s="286" t="s">
        <v>36</v>
      </c>
      <c r="D44" s="286"/>
      <c r="E44" s="210" t="s">
        <v>276</v>
      </c>
      <c r="F44" s="286" t="s">
        <v>285</v>
      </c>
      <c r="G44" s="286" t="s">
        <v>117</v>
      </c>
      <c r="H44" s="288">
        <v>30</v>
      </c>
      <c r="I44" s="288">
        <v>19</v>
      </c>
      <c r="J44" s="288">
        <v>19</v>
      </c>
      <c r="K44" s="289">
        <v>32494.5</v>
      </c>
      <c r="L44" s="289">
        <v>28076.1</v>
      </c>
      <c r="M44" s="205">
        <v>4418.3999999999996</v>
      </c>
      <c r="N44" s="288">
        <v>0</v>
      </c>
      <c r="O44" s="289">
        <v>0</v>
      </c>
      <c r="P44" s="289">
        <v>0</v>
      </c>
      <c r="Q44" s="205">
        <v>0</v>
      </c>
    </row>
    <row r="45" spans="1:17" s="202" customFormat="1" ht="16.5" customHeight="1" x14ac:dyDescent="0.2">
      <c r="A45" s="210">
        <v>37</v>
      </c>
      <c r="B45" s="286" t="s">
        <v>89</v>
      </c>
      <c r="C45" s="286" t="s">
        <v>36</v>
      </c>
      <c r="D45" s="286"/>
      <c r="E45" s="210" t="s">
        <v>273</v>
      </c>
      <c r="F45" s="286" t="s">
        <v>287</v>
      </c>
      <c r="G45" s="286" t="s">
        <v>117</v>
      </c>
      <c r="H45" s="288">
        <v>5</v>
      </c>
      <c r="I45" s="288">
        <v>0</v>
      </c>
      <c r="J45" s="288">
        <v>0</v>
      </c>
      <c r="K45" s="289">
        <v>0</v>
      </c>
      <c r="L45" s="289">
        <v>0</v>
      </c>
      <c r="M45" s="205">
        <v>0</v>
      </c>
      <c r="N45" s="288">
        <v>0</v>
      </c>
      <c r="O45" s="289">
        <v>0</v>
      </c>
      <c r="P45" s="289">
        <v>0</v>
      </c>
      <c r="Q45" s="205">
        <v>0</v>
      </c>
    </row>
    <row r="46" spans="1:17" s="202" customFormat="1" ht="16.5" customHeight="1" x14ac:dyDescent="0.2">
      <c r="A46" s="210">
        <v>38</v>
      </c>
      <c r="B46" s="286" t="s">
        <v>21</v>
      </c>
      <c r="C46" s="286" t="s">
        <v>36</v>
      </c>
      <c r="D46" s="286"/>
      <c r="E46" s="210" t="s">
        <v>273</v>
      </c>
      <c r="F46" s="286" t="s">
        <v>288</v>
      </c>
      <c r="G46" s="286" t="s">
        <v>117</v>
      </c>
      <c r="H46" s="290">
        <v>4</v>
      </c>
      <c r="I46" s="290">
        <v>0</v>
      </c>
      <c r="J46" s="290">
        <v>0</v>
      </c>
      <c r="K46" s="291">
        <v>0</v>
      </c>
      <c r="L46" s="291">
        <v>0</v>
      </c>
      <c r="M46" s="205">
        <v>0</v>
      </c>
      <c r="N46" s="290">
        <v>0</v>
      </c>
      <c r="O46" s="291">
        <v>0</v>
      </c>
      <c r="P46" s="291">
        <v>0</v>
      </c>
      <c r="Q46" s="205">
        <v>0</v>
      </c>
    </row>
    <row r="47" spans="1:17" s="202" customFormat="1" ht="16.5" customHeight="1" x14ac:dyDescent="0.2">
      <c r="A47" s="210">
        <v>39</v>
      </c>
      <c r="B47" s="219" t="s">
        <v>22</v>
      </c>
      <c r="C47" s="219" t="s">
        <v>61</v>
      </c>
      <c r="D47" s="210" t="s">
        <v>278</v>
      </c>
      <c r="E47" s="210" t="s">
        <v>270</v>
      </c>
      <c r="F47" s="219" t="s">
        <v>194</v>
      </c>
      <c r="G47" s="219" t="s">
        <v>63</v>
      </c>
      <c r="H47" s="218">
        <v>133</v>
      </c>
      <c r="I47" s="218">
        <v>64</v>
      </c>
      <c r="J47" s="218">
        <v>64</v>
      </c>
      <c r="K47" s="217">
        <v>79670.600000000006</v>
      </c>
      <c r="L47" s="217">
        <v>79670.600000000006</v>
      </c>
      <c r="M47" s="205">
        <v>0</v>
      </c>
      <c r="N47" s="218">
        <v>49</v>
      </c>
      <c r="O47" s="221">
        <v>52545.9</v>
      </c>
      <c r="P47" s="217">
        <v>52545.9</v>
      </c>
      <c r="Q47" s="205">
        <v>0</v>
      </c>
    </row>
    <row r="48" spans="1:17" s="202" customFormat="1" ht="16.5" customHeight="1" x14ac:dyDescent="0.2">
      <c r="A48" s="210">
        <v>40</v>
      </c>
      <c r="B48" s="219" t="s">
        <v>27</v>
      </c>
      <c r="C48" s="219" t="s">
        <v>36</v>
      </c>
      <c r="D48" s="219"/>
      <c r="E48" s="210" t="s">
        <v>270</v>
      </c>
      <c r="F48" s="219" t="s">
        <v>195</v>
      </c>
      <c r="G48" s="219" t="s">
        <v>63</v>
      </c>
      <c r="H48" s="218">
        <v>82</v>
      </c>
      <c r="I48" s="218">
        <v>42</v>
      </c>
      <c r="J48" s="218">
        <v>42</v>
      </c>
      <c r="K48" s="217">
        <v>66092.2</v>
      </c>
      <c r="L48" s="217">
        <v>66092.2</v>
      </c>
      <c r="M48" s="205">
        <v>0</v>
      </c>
      <c r="N48" s="218">
        <v>48</v>
      </c>
      <c r="O48" s="221">
        <v>65358.12</v>
      </c>
      <c r="P48" s="217">
        <v>65358.12</v>
      </c>
      <c r="Q48" s="205">
        <v>0</v>
      </c>
    </row>
    <row r="49" spans="1:17" s="202" customFormat="1" ht="16.5" customHeight="1" x14ac:dyDescent="0.2">
      <c r="A49" s="210">
        <v>41</v>
      </c>
      <c r="B49" s="219" t="s">
        <v>31</v>
      </c>
      <c r="C49" s="219" t="s">
        <v>36</v>
      </c>
      <c r="D49" s="219"/>
      <c r="E49" s="220" t="s">
        <v>283</v>
      </c>
      <c r="F49" s="222" t="s">
        <v>196</v>
      </c>
      <c r="G49" s="219" t="s">
        <v>63</v>
      </c>
      <c r="H49" s="218">
        <v>41</v>
      </c>
      <c r="I49" s="218">
        <v>18</v>
      </c>
      <c r="J49" s="218">
        <v>18</v>
      </c>
      <c r="K49" s="217">
        <v>23898.3</v>
      </c>
      <c r="L49" s="217">
        <v>23898.3</v>
      </c>
      <c r="M49" s="205">
        <v>0</v>
      </c>
      <c r="N49" s="218">
        <v>17</v>
      </c>
      <c r="O49" s="221">
        <v>24944.5</v>
      </c>
      <c r="P49" s="217">
        <v>24944.5</v>
      </c>
      <c r="Q49" s="205">
        <v>0</v>
      </c>
    </row>
    <row r="50" spans="1:17" s="202" customFormat="1" ht="16.5" customHeight="1" x14ac:dyDescent="0.2">
      <c r="A50" s="210">
        <v>42</v>
      </c>
      <c r="B50" s="219" t="s">
        <v>24</v>
      </c>
      <c r="C50" s="219" t="s">
        <v>36</v>
      </c>
      <c r="D50" s="219"/>
      <c r="E50" s="220" t="s">
        <v>280</v>
      </c>
      <c r="F50" s="219" t="s">
        <v>197</v>
      </c>
      <c r="G50" s="219" t="s">
        <v>63</v>
      </c>
      <c r="H50" s="218">
        <v>10</v>
      </c>
      <c r="I50" s="218">
        <v>3</v>
      </c>
      <c r="J50" s="218">
        <v>3</v>
      </c>
      <c r="K50" s="217">
        <v>3810.8</v>
      </c>
      <c r="L50" s="217">
        <v>3810.8</v>
      </c>
      <c r="M50" s="205">
        <v>0</v>
      </c>
      <c r="N50" s="218">
        <v>5</v>
      </c>
      <c r="O50" s="221">
        <v>4933.6000000000004</v>
      </c>
      <c r="P50" s="217">
        <v>4933.6000000000004</v>
      </c>
      <c r="Q50" s="205">
        <v>0</v>
      </c>
    </row>
    <row r="51" spans="1:17" s="202" customFormat="1" ht="16.5" customHeight="1" x14ac:dyDescent="0.2">
      <c r="A51" s="210">
        <v>43</v>
      </c>
      <c r="B51" s="219" t="s">
        <v>32</v>
      </c>
      <c r="C51" s="219" t="s">
        <v>36</v>
      </c>
      <c r="D51" s="219"/>
      <c r="E51" s="220" t="s">
        <v>275</v>
      </c>
      <c r="F51" s="219" t="s">
        <v>198</v>
      </c>
      <c r="G51" s="219" t="s">
        <v>63</v>
      </c>
      <c r="H51" s="218">
        <v>93</v>
      </c>
      <c r="I51" s="218">
        <v>8</v>
      </c>
      <c r="J51" s="218">
        <v>8</v>
      </c>
      <c r="K51" s="217">
        <v>7752.8</v>
      </c>
      <c r="L51" s="217">
        <v>7752.8</v>
      </c>
      <c r="M51" s="205">
        <v>0</v>
      </c>
      <c r="N51" s="218">
        <v>32</v>
      </c>
      <c r="O51" s="221">
        <v>31765.1</v>
      </c>
      <c r="P51" s="217">
        <v>31765.1</v>
      </c>
      <c r="Q51" s="205">
        <v>0</v>
      </c>
    </row>
    <row r="52" spans="1:17" s="202" customFormat="1" ht="16.5" customHeight="1" x14ac:dyDescent="0.2">
      <c r="A52" s="210">
        <v>44</v>
      </c>
      <c r="B52" s="219" t="s">
        <v>71</v>
      </c>
      <c r="C52" s="219" t="s">
        <v>36</v>
      </c>
      <c r="D52" s="219"/>
      <c r="E52" s="210" t="s">
        <v>272</v>
      </c>
      <c r="F52" s="219" t="s">
        <v>199</v>
      </c>
      <c r="G52" s="219" t="s">
        <v>63</v>
      </c>
      <c r="H52" s="218">
        <v>84</v>
      </c>
      <c r="I52" s="218">
        <v>25</v>
      </c>
      <c r="J52" s="218">
        <v>25</v>
      </c>
      <c r="K52" s="217">
        <v>41124.639999999999</v>
      </c>
      <c r="L52" s="217">
        <v>41124.639999999999</v>
      </c>
      <c r="M52" s="205">
        <v>0</v>
      </c>
      <c r="N52" s="218">
        <v>36</v>
      </c>
      <c r="O52" s="221">
        <v>39758.639999999999</v>
      </c>
      <c r="P52" s="217">
        <v>39758.639999999999</v>
      </c>
      <c r="Q52" s="205">
        <v>0</v>
      </c>
    </row>
    <row r="53" spans="1:17" s="202" customFormat="1" ht="16.5" customHeight="1" x14ac:dyDescent="0.2">
      <c r="A53" s="210">
        <v>45</v>
      </c>
      <c r="B53" s="219" t="s">
        <v>184</v>
      </c>
      <c r="C53" s="219" t="s">
        <v>61</v>
      </c>
      <c r="D53" s="210" t="s">
        <v>185</v>
      </c>
      <c r="E53" s="220" t="s">
        <v>275</v>
      </c>
      <c r="F53" s="219" t="s">
        <v>200</v>
      </c>
      <c r="G53" s="219" t="s">
        <v>63</v>
      </c>
      <c r="H53" s="218">
        <v>104</v>
      </c>
      <c r="I53" s="218">
        <v>42</v>
      </c>
      <c r="J53" s="218">
        <v>42</v>
      </c>
      <c r="K53" s="217">
        <v>56435.3</v>
      </c>
      <c r="L53" s="217">
        <v>56435.3</v>
      </c>
      <c r="M53" s="205">
        <v>0</v>
      </c>
      <c r="N53" s="218">
        <v>0</v>
      </c>
      <c r="O53" s="217">
        <v>0</v>
      </c>
      <c r="P53" s="217">
        <v>0</v>
      </c>
      <c r="Q53" s="205">
        <v>0</v>
      </c>
    </row>
    <row r="54" spans="1:17" s="202" customFormat="1" ht="16.5" customHeight="1" x14ac:dyDescent="0.2">
      <c r="A54" s="210">
        <v>46</v>
      </c>
      <c r="B54" s="219" t="s">
        <v>145</v>
      </c>
      <c r="C54" s="219" t="s">
        <v>61</v>
      </c>
      <c r="D54" s="210" t="s">
        <v>179</v>
      </c>
      <c r="E54" s="210" t="s">
        <v>270</v>
      </c>
      <c r="F54" s="219" t="s">
        <v>201</v>
      </c>
      <c r="G54" s="219" t="s">
        <v>63</v>
      </c>
      <c r="H54" s="218">
        <v>127</v>
      </c>
      <c r="I54" s="218">
        <v>80</v>
      </c>
      <c r="J54" s="218">
        <v>63</v>
      </c>
      <c r="K54" s="217">
        <v>112563.98</v>
      </c>
      <c r="L54" s="217">
        <v>112563.98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s="202" customFormat="1" ht="16.5" customHeight="1" x14ac:dyDescent="0.2">
      <c r="A55" s="210">
        <v>47</v>
      </c>
      <c r="B55" s="219" t="s">
        <v>132</v>
      </c>
      <c r="C55" s="219" t="s">
        <v>36</v>
      </c>
      <c r="D55" s="219"/>
      <c r="E55" s="210" t="s">
        <v>270</v>
      </c>
      <c r="F55" s="219" t="s">
        <v>202</v>
      </c>
      <c r="G55" s="219" t="s">
        <v>63</v>
      </c>
      <c r="H55" s="218">
        <v>40</v>
      </c>
      <c r="I55" s="218">
        <v>9</v>
      </c>
      <c r="J55" s="218">
        <v>9</v>
      </c>
      <c r="K55" s="217">
        <v>7576.6</v>
      </c>
      <c r="L55" s="217">
        <v>7576.6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v>48</v>
      </c>
      <c r="B56" s="219" t="s">
        <v>138</v>
      </c>
      <c r="C56" s="219" t="s">
        <v>36</v>
      </c>
      <c r="D56" s="219"/>
      <c r="E56" s="210" t="s">
        <v>270</v>
      </c>
      <c r="F56" s="219" t="s">
        <v>203</v>
      </c>
      <c r="G56" s="219" t="s">
        <v>63</v>
      </c>
      <c r="H56" s="218">
        <v>17</v>
      </c>
      <c r="I56" s="218">
        <v>0</v>
      </c>
      <c r="J56" s="218">
        <v>0</v>
      </c>
      <c r="K56" s="217">
        <v>0</v>
      </c>
      <c r="L56" s="217">
        <v>0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v>49</v>
      </c>
      <c r="B57" s="219" t="s">
        <v>140</v>
      </c>
      <c r="C57" s="219" t="s">
        <v>36</v>
      </c>
      <c r="D57" s="219"/>
      <c r="E57" s="210" t="s">
        <v>272</v>
      </c>
      <c r="F57" s="219" t="s">
        <v>204</v>
      </c>
      <c r="G57" s="219" t="s">
        <v>63</v>
      </c>
      <c r="H57" s="218">
        <v>9</v>
      </c>
      <c r="I57" s="218">
        <v>1</v>
      </c>
      <c r="J57" s="218">
        <v>1</v>
      </c>
      <c r="K57" s="217">
        <v>1841</v>
      </c>
      <c r="L57" s="217">
        <v>1841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v>50</v>
      </c>
      <c r="B58" s="219" t="s">
        <v>236</v>
      </c>
      <c r="C58" s="219" t="s">
        <v>35</v>
      </c>
      <c r="D58" s="219" t="s">
        <v>306</v>
      </c>
      <c r="E58" s="219" t="s">
        <v>150</v>
      </c>
      <c r="F58" s="219" t="s">
        <v>253</v>
      </c>
      <c r="G58" s="219" t="s">
        <v>63</v>
      </c>
      <c r="H58" s="218">
        <v>1</v>
      </c>
      <c r="I58" s="218">
        <v>2</v>
      </c>
      <c r="J58" s="218">
        <v>2</v>
      </c>
      <c r="K58" s="217">
        <v>4970.7</v>
      </c>
      <c r="L58" s="217">
        <v>4970.7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v>51</v>
      </c>
      <c r="B59" s="219" t="s">
        <v>181</v>
      </c>
      <c r="C59" s="219" t="s">
        <v>36</v>
      </c>
      <c r="D59" s="219"/>
      <c r="E59" s="210" t="s">
        <v>270</v>
      </c>
      <c r="F59" s="219" t="s">
        <v>205</v>
      </c>
      <c r="G59" s="219" t="s">
        <v>63</v>
      </c>
      <c r="H59" s="218">
        <v>11</v>
      </c>
      <c r="I59" s="218">
        <v>0</v>
      </c>
      <c r="J59" s="218">
        <v>0</v>
      </c>
      <c r="K59" s="217">
        <v>0</v>
      </c>
      <c r="L59" s="217">
        <v>0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v>52</v>
      </c>
      <c r="B60" s="219" t="s">
        <v>81</v>
      </c>
      <c r="C60" s="219" t="s">
        <v>36</v>
      </c>
      <c r="D60" s="219"/>
      <c r="E60" s="210" t="s">
        <v>270</v>
      </c>
      <c r="F60" s="219" t="s">
        <v>206</v>
      </c>
      <c r="G60" s="219" t="s">
        <v>63</v>
      </c>
      <c r="H60" s="218">
        <v>33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v>53</v>
      </c>
      <c r="B61" s="219" t="s">
        <v>138</v>
      </c>
      <c r="C61" s="219" t="s">
        <v>61</v>
      </c>
      <c r="D61" s="210" t="s">
        <v>191</v>
      </c>
      <c r="E61" s="210" t="s">
        <v>270</v>
      </c>
      <c r="F61" s="219" t="s">
        <v>255</v>
      </c>
      <c r="G61" s="219" t="s">
        <v>63</v>
      </c>
      <c r="H61" s="218">
        <v>18</v>
      </c>
      <c r="I61" s="218">
        <v>20</v>
      </c>
      <c r="J61" s="218">
        <v>20</v>
      </c>
      <c r="K61" s="217">
        <v>22338.6</v>
      </c>
      <c r="L61" s="217">
        <v>22338.6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v>54</v>
      </c>
      <c r="B62" s="219" t="s">
        <v>132</v>
      </c>
      <c r="C62" s="219" t="s">
        <v>61</v>
      </c>
      <c r="D62" s="210" t="s">
        <v>238</v>
      </c>
      <c r="E62" s="210" t="s">
        <v>270</v>
      </c>
      <c r="F62" s="219" t="s">
        <v>257</v>
      </c>
      <c r="G62" s="219" t="s">
        <v>63</v>
      </c>
      <c r="H62" s="218">
        <v>35</v>
      </c>
      <c r="I62" s="218">
        <v>38</v>
      </c>
      <c r="J62" s="218">
        <v>38</v>
      </c>
      <c r="K62" s="217">
        <v>53682.3</v>
      </c>
      <c r="L62" s="217">
        <v>53682.3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v>55</v>
      </c>
      <c r="B63" s="219" t="s">
        <v>81</v>
      </c>
      <c r="C63" s="219" t="s">
        <v>61</v>
      </c>
      <c r="D63" s="210" t="s">
        <v>308</v>
      </c>
      <c r="E63" s="210" t="s">
        <v>270</v>
      </c>
      <c r="F63" s="219" t="s">
        <v>309</v>
      </c>
      <c r="G63" s="219" t="s">
        <v>63</v>
      </c>
      <c r="H63" s="218">
        <v>1</v>
      </c>
      <c r="I63" s="218">
        <v>6</v>
      </c>
      <c r="J63" s="218">
        <v>6</v>
      </c>
      <c r="K63" s="217">
        <v>7548.1</v>
      </c>
      <c r="L63" s="217">
        <v>7548.1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v>56</v>
      </c>
      <c r="B64" s="285" t="s">
        <v>58</v>
      </c>
      <c r="C64" s="292" t="s">
        <v>36</v>
      </c>
      <c r="D64" s="292"/>
      <c r="E64" s="210" t="s">
        <v>274</v>
      </c>
      <c r="F64" s="285" t="s">
        <v>291</v>
      </c>
      <c r="G64" s="285" t="s">
        <v>292</v>
      </c>
      <c r="H64" s="293">
        <v>58</v>
      </c>
      <c r="I64" s="293">
        <v>34</v>
      </c>
      <c r="J64" s="293">
        <v>34</v>
      </c>
      <c r="K64" s="294">
        <v>88533.5</v>
      </c>
      <c r="L64" s="294">
        <v>88533.5</v>
      </c>
      <c r="M64" s="205">
        <v>0</v>
      </c>
      <c r="N64" s="295">
        <v>34</v>
      </c>
      <c r="O64" s="294">
        <v>57094.3</v>
      </c>
      <c r="P64" s="294">
        <v>57094.3</v>
      </c>
      <c r="Q64" s="205">
        <v>0</v>
      </c>
    </row>
    <row r="65" spans="1:17" s="202" customFormat="1" ht="16.5" customHeight="1" x14ac:dyDescent="0.2">
      <c r="A65" s="210">
        <v>57</v>
      </c>
      <c r="B65" s="292" t="s">
        <v>28</v>
      </c>
      <c r="C65" s="292" t="s">
        <v>36</v>
      </c>
      <c r="D65" s="292"/>
      <c r="E65" s="210" t="s">
        <v>268</v>
      </c>
      <c r="F65" s="285" t="s">
        <v>293</v>
      </c>
      <c r="G65" s="285" t="s">
        <v>292</v>
      </c>
      <c r="H65" s="293">
        <v>41</v>
      </c>
      <c r="I65" s="293">
        <v>14</v>
      </c>
      <c r="J65" s="293">
        <v>14</v>
      </c>
      <c r="K65" s="294">
        <v>25639.7</v>
      </c>
      <c r="L65" s="294">
        <v>25639.7</v>
      </c>
      <c r="M65" s="205">
        <v>0</v>
      </c>
      <c r="N65" s="295">
        <v>0</v>
      </c>
      <c r="O65" s="294">
        <v>0</v>
      </c>
      <c r="P65" s="294">
        <v>0</v>
      </c>
      <c r="Q65" s="205">
        <v>0</v>
      </c>
    </row>
    <row r="66" spans="1:17" s="202" customFormat="1" ht="16.5" customHeight="1" x14ac:dyDescent="0.2">
      <c r="A66" s="210">
        <v>58</v>
      </c>
      <c r="B66" s="285" t="s">
        <v>18</v>
      </c>
      <c r="C66" s="292" t="s">
        <v>61</v>
      </c>
      <c r="D66" s="285" t="s">
        <v>151</v>
      </c>
      <c r="E66" s="210" t="s">
        <v>268</v>
      </c>
      <c r="F66" s="285" t="s">
        <v>307</v>
      </c>
      <c r="G66" s="285" t="s">
        <v>292</v>
      </c>
      <c r="H66" s="293">
        <v>119</v>
      </c>
      <c r="I66" s="293">
        <v>59</v>
      </c>
      <c r="J66" s="293">
        <v>59</v>
      </c>
      <c r="K66" s="294">
        <v>54021.98</v>
      </c>
      <c r="L66" s="294">
        <v>54021.98</v>
      </c>
      <c r="M66" s="205">
        <v>0</v>
      </c>
      <c r="N66" s="295">
        <v>26</v>
      </c>
      <c r="O66" s="294">
        <v>23186.19</v>
      </c>
      <c r="P66" s="294">
        <v>23186.19</v>
      </c>
      <c r="Q66" s="205">
        <v>0</v>
      </c>
    </row>
    <row r="67" spans="1:17" s="202" customFormat="1" ht="16.5" customHeight="1" x14ac:dyDescent="0.2">
      <c r="A67" s="210">
        <v>59</v>
      </c>
      <c r="B67" s="292" t="s">
        <v>25</v>
      </c>
      <c r="C67" s="292" t="s">
        <v>36</v>
      </c>
      <c r="D67" s="292"/>
      <c r="E67" s="285" t="s">
        <v>281</v>
      </c>
      <c r="F67" s="285" t="s">
        <v>295</v>
      </c>
      <c r="G67" s="285" t="s">
        <v>292</v>
      </c>
      <c r="H67" s="293">
        <v>38</v>
      </c>
      <c r="I67" s="293">
        <v>15</v>
      </c>
      <c r="J67" s="293">
        <v>15</v>
      </c>
      <c r="K67" s="294">
        <v>8837.2999999999993</v>
      </c>
      <c r="L67" s="294">
        <v>8837.2999999999993</v>
      </c>
      <c r="M67" s="205">
        <v>0</v>
      </c>
      <c r="N67" s="295">
        <v>10</v>
      </c>
      <c r="O67" s="294">
        <v>4804.8</v>
      </c>
      <c r="P67" s="294">
        <v>4804.8</v>
      </c>
      <c r="Q67" s="205">
        <v>0</v>
      </c>
    </row>
    <row r="68" spans="1:17" s="202" customFormat="1" ht="16.5" customHeight="1" x14ac:dyDescent="0.2">
      <c r="A68" s="210">
        <v>60</v>
      </c>
      <c r="B68" s="292" t="s">
        <v>71</v>
      </c>
      <c r="C68" s="292" t="s">
        <v>36</v>
      </c>
      <c r="D68" s="292"/>
      <c r="E68" s="285" t="s">
        <v>301</v>
      </c>
      <c r="F68" s="285" t="s">
        <v>297</v>
      </c>
      <c r="G68" s="285" t="s">
        <v>292</v>
      </c>
      <c r="H68" s="293">
        <v>82</v>
      </c>
      <c r="I68" s="293">
        <v>56</v>
      </c>
      <c r="J68" s="293">
        <v>56</v>
      </c>
      <c r="K68" s="294">
        <v>41634.400000000001</v>
      </c>
      <c r="L68" s="294">
        <v>41634.400000000001</v>
      </c>
      <c r="M68" s="205">
        <v>0</v>
      </c>
      <c r="N68" s="295">
        <v>27</v>
      </c>
      <c r="O68" s="294">
        <v>28270.15</v>
      </c>
      <c r="P68" s="294">
        <v>28270.15</v>
      </c>
      <c r="Q68" s="205">
        <v>0</v>
      </c>
    </row>
    <row r="69" spans="1:17" s="202" customFormat="1" ht="16.5" customHeight="1" x14ac:dyDescent="0.2">
      <c r="A69" s="210">
        <v>61</v>
      </c>
      <c r="B69" s="292" t="s">
        <v>30</v>
      </c>
      <c r="C69" s="292" t="s">
        <v>36</v>
      </c>
      <c r="D69" s="292"/>
      <c r="E69" s="285" t="s">
        <v>282</v>
      </c>
      <c r="F69" s="285" t="s">
        <v>298</v>
      </c>
      <c r="G69" s="285" t="s">
        <v>292</v>
      </c>
      <c r="H69" s="293">
        <v>37</v>
      </c>
      <c r="I69" s="293">
        <v>0</v>
      </c>
      <c r="J69" s="293">
        <v>0</v>
      </c>
      <c r="K69" s="294">
        <v>0</v>
      </c>
      <c r="L69" s="294">
        <v>0</v>
      </c>
      <c r="M69" s="205">
        <v>0</v>
      </c>
      <c r="N69" s="295">
        <v>0</v>
      </c>
      <c r="O69" s="294">
        <v>0</v>
      </c>
      <c r="P69" s="294">
        <v>0</v>
      </c>
      <c r="Q69" s="205">
        <v>0</v>
      </c>
    </row>
    <row r="70" spans="1:17" s="202" customFormat="1" ht="16.5" customHeight="1" x14ac:dyDescent="0.2">
      <c r="A70" s="210">
        <v>62</v>
      </c>
      <c r="B70" s="292" t="s">
        <v>26</v>
      </c>
      <c r="C70" s="292" t="s">
        <v>36</v>
      </c>
      <c r="D70" s="292"/>
      <c r="E70" s="285" t="s">
        <v>282</v>
      </c>
      <c r="F70" s="285" t="s">
        <v>299</v>
      </c>
      <c r="G70" s="285" t="s">
        <v>292</v>
      </c>
      <c r="H70" s="293">
        <v>62</v>
      </c>
      <c r="I70" s="293">
        <v>34</v>
      </c>
      <c r="J70" s="293">
        <v>34</v>
      </c>
      <c r="K70" s="294">
        <v>58370.46</v>
      </c>
      <c r="L70" s="294">
        <v>58370.46</v>
      </c>
      <c r="M70" s="205">
        <v>0</v>
      </c>
      <c r="N70" s="295">
        <v>13</v>
      </c>
      <c r="O70" s="294">
        <v>28218.55</v>
      </c>
      <c r="P70" s="294">
        <v>28218.55</v>
      </c>
      <c r="Q70" s="205">
        <v>0</v>
      </c>
    </row>
    <row r="71" spans="1:17" s="202" customFormat="1" ht="16.5" customHeight="1" x14ac:dyDescent="0.2">
      <c r="A71" s="210">
        <v>63</v>
      </c>
      <c r="B71" s="285" t="s">
        <v>145</v>
      </c>
      <c r="C71" s="292" t="s">
        <v>61</v>
      </c>
      <c r="D71" s="210" t="s">
        <v>179</v>
      </c>
      <c r="E71" s="210" t="s">
        <v>270</v>
      </c>
      <c r="F71" s="285" t="s">
        <v>300</v>
      </c>
      <c r="G71" s="285" t="s">
        <v>292</v>
      </c>
      <c r="H71" s="293">
        <v>5</v>
      </c>
      <c r="I71" s="293">
        <v>4</v>
      </c>
      <c r="J71" s="293">
        <v>4</v>
      </c>
      <c r="K71" s="294">
        <v>6574.7</v>
      </c>
      <c r="L71" s="294">
        <v>6574.7</v>
      </c>
      <c r="M71" s="205">
        <v>0</v>
      </c>
      <c r="N71" s="295">
        <v>0</v>
      </c>
      <c r="O71" s="294">
        <v>0</v>
      </c>
      <c r="P71" s="294">
        <v>0</v>
      </c>
      <c r="Q71" s="205">
        <v>0</v>
      </c>
    </row>
    <row r="72" spans="1:17" s="202" customFormat="1" x14ac:dyDescent="0.2">
      <c r="A72" s="210"/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selection activeCell="B4" sqref="B4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268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f>K9-L9</f>
        <v>0</v>
      </c>
      <c r="N9" s="210">
        <v>13</v>
      </c>
      <c r="O9" s="205">
        <v>35645.360000000001</v>
      </c>
      <c r="P9" s="205">
        <v>35645.360000000001</v>
      </c>
      <c r="Q9" s="205">
        <f>O9-P9</f>
        <v>0</v>
      </c>
    </row>
    <row r="10" spans="1:17" s="183" customFormat="1" ht="16.5" customHeight="1" x14ac:dyDescent="0.2">
      <c r="A10" s="210">
        <f>A9+1</f>
        <v>2</v>
      </c>
      <c r="B10" s="210" t="s">
        <v>84</v>
      </c>
      <c r="C10" s="210" t="s">
        <v>35</v>
      </c>
      <c r="D10" s="210" t="s">
        <v>176</v>
      </c>
      <c r="E10" s="210" t="s">
        <v>270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f t="shared" ref="M10:M44" si="0">K10-L10</f>
        <v>0</v>
      </c>
      <c r="N10" s="210">
        <v>110</v>
      </c>
      <c r="O10" s="205">
        <f>198268.4-230.85</f>
        <v>198037.55</v>
      </c>
      <c r="P10" s="205">
        <f>198268.4-230.85</f>
        <v>198037.55</v>
      </c>
      <c r="Q10" s="205">
        <f t="shared" ref="Q10:Q44" si="1">O10-P10</f>
        <v>0</v>
      </c>
    </row>
    <row r="11" spans="1:17" s="183" customFormat="1" ht="16.5" customHeight="1" x14ac:dyDescent="0.2">
      <c r="A11" s="210">
        <f t="shared" ref="A11:A73" si="2">A10+1</f>
        <v>3</v>
      </c>
      <c r="B11" s="210" t="s">
        <v>51</v>
      </c>
      <c r="C11" s="210" t="s">
        <v>36</v>
      </c>
      <c r="D11" s="210" t="s">
        <v>37</v>
      </c>
      <c r="E11" s="210" t="s">
        <v>271</v>
      </c>
      <c r="F11" s="210" t="s">
        <v>87</v>
      </c>
      <c r="G11" s="229" t="s">
        <v>269</v>
      </c>
      <c r="H11" s="210">
        <v>76</v>
      </c>
      <c r="I11" s="210">
        <v>67</v>
      </c>
      <c r="J11" s="210">
        <v>93</v>
      </c>
      <c r="K11" s="205">
        <v>109185.54</v>
      </c>
      <c r="L11" s="205">
        <f>93650.56+3584.55</f>
        <v>97235.11</v>
      </c>
      <c r="M11" s="205">
        <f t="shared" si="0"/>
        <v>11950.429999999993</v>
      </c>
      <c r="N11" s="210">
        <v>25</v>
      </c>
      <c r="O11" s="205">
        <v>63031.47</v>
      </c>
      <c r="P11" s="205">
        <v>63031.47</v>
      </c>
      <c r="Q11" s="205">
        <f t="shared" si="1"/>
        <v>0</v>
      </c>
    </row>
    <row r="12" spans="1:17" s="183" customFormat="1" ht="16.5" customHeight="1" x14ac:dyDescent="0.2">
      <c r="A12" s="210">
        <f t="shared" si="2"/>
        <v>4</v>
      </c>
      <c r="B12" s="210" t="s">
        <v>18</v>
      </c>
      <c r="C12" s="210" t="s">
        <v>61</v>
      </c>
      <c r="D12" s="210" t="s">
        <v>151</v>
      </c>
      <c r="E12" s="210" t="s">
        <v>268</v>
      </c>
      <c r="F12" s="210" t="s">
        <v>152</v>
      </c>
      <c r="G12" s="229" t="s">
        <v>269</v>
      </c>
      <c r="H12" s="210">
        <v>70</v>
      </c>
      <c r="I12" s="210">
        <v>35</v>
      </c>
      <c r="J12" s="210">
        <v>55</v>
      </c>
      <c r="K12" s="205">
        <f>78256.91-4317.15</f>
        <v>73939.760000000009</v>
      </c>
      <c r="L12" s="205">
        <f>69622.61+4317.15</f>
        <v>73939.759999999995</v>
      </c>
      <c r="M12" s="205">
        <f t="shared" si="0"/>
        <v>0</v>
      </c>
      <c r="N12" s="210">
        <v>0</v>
      </c>
      <c r="O12" s="205">
        <v>0</v>
      </c>
      <c r="P12" s="205">
        <v>0</v>
      </c>
      <c r="Q12" s="205">
        <f t="shared" si="1"/>
        <v>0</v>
      </c>
    </row>
    <row r="13" spans="1:17" s="183" customFormat="1" ht="16.5" customHeight="1" x14ac:dyDescent="0.2">
      <c r="A13" s="210">
        <f t="shared" si="2"/>
        <v>5</v>
      </c>
      <c r="B13" s="210" t="s">
        <v>71</v>
      </c>
      <c r="C13" s="210" t="s">
        <v>36</v>
      </c>
      <c r="D13" s="210" t="s">
        <v>37</v>
      </c>
      <c r="E13" s="210" t="s">
        <v>272</v>
      </c>
      <c r="F13" s="210" t="s">
        <v>178</v>
      </c>
      <c r="G13" s="229" t="s">
        <v>269</v>
      </c>
      <c r="H13" s="210">
        <v>40</v>
      </c>
      <c r="I13" s="210">
        <v>22</v>
      </c>
      <c r="J13" s="210">
        <v>27</v>
      </c>
      <c r="K13" s="205">
        <v>24634.15</v>
      </c>
      <c r="L13" s="205">
        <v>24634.15</v>
      </c>
      <c r="M13" s="205">
        <f t="shared" si="0"/>
        <v>0</v>
      </c>
      <c r="N13" s="210">
        <v>24</v>
      </c>
      <c r="O13" s="205">
        <v>43500.53</v>
      </c>
      <c r="P13" s="205">
        <v>43500.53</v>
      </c>
      <c r="Q13" s="205">
        <f t="shared" si="1"/>
        <v>0</v>
      </c>
    </row>
    <row r="14" spans="1:17" s="183" customFormat="1" ht="16.5" customHeight="1" x14ac:dyDescent="0.2">
      <c r="A14" s="210">
        <f t="shared" si="2"/>
        <v>6</v>
      </c>
      <c r="B14" s="210" t="s">
        <v>89</v>
      </c>
      <c r="C14" s="210" t="s">
        <v>36</v>
      </c>
      <c r="D14" s="210"/>
      <c r="E14" s="210" t="s">
        <v>273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f t="shared" si="0"/>
        <v>0</v>
      </c>
      <c r="N14" s="210">
        <v>0</v>
      </c>
      <c r="O14" s="205">
        <v>0</v>
      </c>
      <c r="P14" s="205">
        <v>0</v>
      </c>
      <c r="Q14" s="205">
        <f t="shared" si="1"/>
        <v>0</v>
      </c>
    </row>
    <row r="15" spans="1:17" s="183" customFormat="1" ht="16.5" customHeight="1" x14ac:dyDescent="0.2">
      <c r="A15" s="210">
        <f t="shared" si="2"/>
        <v>7</v>
      </c>
      <c r="B15" s="210" t="s">
        <v>19</v>
      </c>
      <c r="C15" s="210" t="s">
        <v>36</v>
      </c>
      <c r="D15" s="210" t="s">
        <v>37</v>
      </c>
      <c r="E15" s="210" t="s">
        <v>274</v>
      </c>
      <c r="F15" s="210" t="s">
        <v>130</v>
      </c>
      <c r="G15" s="229" t="s">
        <v>269</v>
      </c>
      <c r="H15" s="210">
        <v>33</v>
      </c>
      <c r="I15" s="210">
        <v>28</v>
      </c>
      <c r="J15" s="210">
        <v>41</v>
      </c>
      <c r="K15" s="205">
        <f>21991.28+5408.77</f>
        <v>27400.05</v>
      </c>
      <c r="L15" s="205">
        <f>21991.28+5408.77</f>
        <v>27400.05</v>
      </c>
      <c r="M15" s="205">
        <f t="shared" si="0"/>
        <v>0</v>
      </c>
      <c r="N15" s="210">
        <v>13</v>
      </c>
      <c r="O15" s="205">
        <v>45552.480000000003</v>
      </c>
      <c r="P15" s="205">
        <v>45552.480000000003</v>
      </c>
      <c r="Q15" s="205">
        <f t="shared" si="1"/>
        <v>0</v>
      </c>
    </row>
    <row r="16" spans="1:17" s="183" customFormat="1" ht="16.5" customHeight="1" x14ac:dyDescent="0.2">
      <c r="A16" s="210">
        <f t="shared" si="2"/>
        <v>8</v>
      </c>
      <c r="B16" s="210" t="s">
        <v>20</v>
      </c>
      <c r="C16" s="210" t="s">
        <v>36</v>
      </c>
      <c r="D16" s="210"/>
      <c r="E16" s="220" t="s">
        <v>275</v>
      </c>
      <c r="F16" s="210" t="s">
        <v>91</v>
      </c>
      <c r="G16" s="229" t="s">
        <v>269</v>
      </c>
      <c r="H16" s="210">
        <v>59</v>
      </c>
      <c r="I16" s="210">
        <v>46</v>
      </c>
      <c r="J16" s="210">
        <v>63</v>
      </c>
      <c r="K16" s="205">
        <v>141176.23000000001</v>
      </c>
      <c r="L16" s="205">
        <f>121765.73+5379.47</f>
        <v>127145.2</v>
      </c>
      <c r="M16" s="205">
        <f t="shared" si="0"/>
        <v>14031.030000000013</v>
      </c>
      <c r="N16" s="210">
        <v>22</v>
      </c>
      <c r="O16" s="205">
        <v>60109.69</v>
      </c>
      <c r="P16" s="205">
        <v>60109.69</v>
      </c>
      <c r="Q16" s="205">
        <f t="shared" si="1"/>
        <v>0</v>
      </c>
    </row>
    <row r="17" spans="1:17" s="183" customFormat="1" ht="16.5" customHeight="1" x14ac:dyDescent="0.2">
      <c r="A17" s="210">
        <f t="shared" si="2"/>
        <v>9</v>
      </c>
      <c r="B17" s="210" t="s">
        <v>21</v>
      </c>
      <c r="C17" s="210" t="s">
        <v>35</v>
      </c>
      <c r="D17" s="210" t="s">
        <v>176</v>
      </c>
      <c r="E17" s="210" t="s">
        <v>276</v>
      </c>
      <c r="F17" s="210" t="s">
        <v>53</v>
      </c>
      <c r="G17" s="229" t="s">
        <v>269</v>
      </c>
      <c r="H17" s="210">
        <v>57</v>
      </c>
      <c r="I17" s="210">
        <v>28</v>
      </c>
      <c r="J17" s="210">
        <v>40</v>
      </c>
      <c r="K17" s="205">
        <v>66304.479999999996</v>
      </c>
      <c r="L17" s="205">
        <v>66304.479999999996</v>
      </c>
      <c r="M17" s="205">
        <f t="shared" si="0"/>
        <v>0</v>
      </c>
      <c r="N17" s="210">
        <v>16</v>
      </c>
      <c r="O17" s="205">
        <v>64514.61</v>
      </c>
      <c r="P17" s="205">
        <v>64514.61</v>
      </c>
      <c r="Q17" s="205">
        <f t="shared" si="1"/>
        <v>0</v>
      </c>
    </row>
    <row r="18" spans="1:17" s="183" customFormat="1" ht="16.5" customHeight="1" x14ac:dyDescent="0.2">
      <c r="A18" s="210">
        <f t="shared" si="2"/>
        <v>10</v>
      </c>
      <c r="B18" s="210" t="s">
        <v>49</v>
      </c>
      <c r="C18" s="210" t="s">
        <v>36</v>
      </c>
      <c r="D18" s="210" t="s">
        <v>37</v>
      </c>
      <c r="E18" s="210" t="s">
        <v>277</v>
      </c>
      <c r="F18" s="210" t="s">
        <v>92</v>
      </c>
      <c r="G18" s="229" t="s">
        <v>269</v>
      </c>
      <c r="H18" s="210">
        <v>97</v>
      </c>
      <c r="I18" s="210">
        <v>77</v>
      </c>
      <c r="J18" s="210">
        <v>105</v>
      </c>
      <c r="K18" s="205">
        <v>86282.78</v>
      </c>
      <c r="L18" s="205">
        <v>86282.78</v>
      </c>
      <c r="M18" s="205">
        <f t="shared" si="0"/>
        <v>0</v>
      </c>
      <c r="N18" s="210">
        <v>23</v>
      </c>
      <c r="O18" s="205">
        <v>29809.599999999999</v>
      </c>
      <c r="P18" s="205">
        <v>29809.599999999999</v>
      </c>
      <c r="Q18" s="205">
        <f t="shared" si="1"/>
        <v>0</v>
      </c>
    </row>
    <row r="19" spans="1:17" s="183" customFormat="1" ht="16.5" customHeight="1" x14ac:dyDescent="0.2">
      <c r="A19" s="210">
        <f t="shared" si="2"/>
        <v>11</v>
      </c>
      <c r="B19" s="210" t="s">
        <v>22</v>
      </c>
      <c r="C19" s="210" t="s">
        <v>61</v>
      </c>
      <c r="D19" s="210" t="s">
        <v>278</v>
      </c>
      <c r="E19" s="210" t="s">
        <v>270</v>
      </c>
      <c r="F19" s="210" t="s">
        <v>93</v>
      </c>
      <c r="G19" s="229" t="s">
        <v>269</v>
      </c>
      <c r="H19" s="210">
        <v>82</v>
      </c>
      <c r="I19" s="210">
        <v>62</v>
      </c>
      <c r="J19" s="210">
        <v>83</v>
      </c>
      <c r="K19" s="205">
        <f>140004.06-16206.16+9365.44+0.05</f>
        <v>133163.38999999998</v>
      </c>
      <c r="L19" s="205">
        <f>127489.43+5673.91+0.05</f>
        <v>133163.38999999998</v>
      </c>
      <c r="M19" s="205">
        <f t="shared" si="0"/>
        <v>0</v>
      </c>
      <c r="N19" s="210">
        <v>57</v>
      </c>
      <c r="O19" s="205">
        <f>429480.59-9365.44</f>
        <v>420115.15</v>
      </c>
      <c r="P19" s="205">
        <f>420115.15</f>
        <v>420115.15</v>
      </c>
      <c r="Q19" s="205">
        <f t="shared" si="1"/>
        <v>0</v>
      </c>
    </row>
    <row r="20" spans="1:17" s="183" customFormat="1" ht="16.5" customHeight="1" x14ac:dyDescent="0.2">
      <c r="A20" s="210">
        <f t="shared" si="2"/>
        <v>12</v>
      </c>
      <c r="B20" s="210" t="s">
        <v>54</v>
      </c>
      <c r="C20" s="210" t="s">
        <v>36</v>
      </c>
      <c r="D20" s="210" t="s">
        <v>37</v>
      </c>
      <c r="E20" s="220" t="s">
        <v>275</v>
      </c>
      <c r="F20" s="210" t="s">
        <v>94</v>
      </c>
      <c r="G20" s="229" t="s">
        <v>269</v>
      </c>
      <c r="H20" s="210">
        <v>154</v>
      </c>
      <c r="I20" s="210">
        <v>139</v>
      </c>
      <c r="J20" s="210">
        <v>175</v>
      </c>
      <c r="K20" s="205">
        <f>177858.05-21733.68</f>
        <v>156124.37</v>
      </c>
      <c r="L20" s="205">
        <f>140744.27+5054.66</f>
        <v>145798.93</v>
      </c>
      <c r="M20" s="205">
        <f t="shared" si="0"/>
        <v>10325.440000000002</v>
      </c>
      <c r="N20" s="210">
        <v>73</v>
      </c>
      <c r="O20" s="205">
        <v>142134.37</v>
      </c>
      <c r="P20" s="205">
        <v>133058.87</v>
      </c>
      <c r="Q20" s="205">
        <f t="shared" si="1"/>
        <v>9075.5</v>
      </c>
    </row>
    <row r="21" spans="1:17" s="183" customFormat="1" ht="16.5" customHeight="1" x14ac:dyDescent="0.2">
      <c r="A21" s="210">
        <f t="shared" si="2"/>
        <v>13</v>
      </c>
      <c r="B21" s="210" t="s">
        <v>23</v>
      </c>
      <c r="C21" s="210" t="s">
        <v>36</v>
      </c>
      <c r="D21" s="210" t="s">
        <v>37</v>
      </c>
      <c r="E21" s="210" t="s">
        <v>270</v>
      </c>
      <c r="F21" s="210" t="s">
        <v>95</v>
      </c>
      <c r="G21" s="229" t="s">
        <v>269</v>
      </c>
      <c r="H21" s="210">
        <v>89</v>
      </c>
      <c r="I21" s="210">
        <v>26</v>
      </c>
      <c r="J21" s="210">
        <v>29</v>
      </c>
      <c r="K21" s="205">
        <v>24212.48</v>
      </c>
      <c r="L21" s="205">
        <v>24212.48</v>
      </c>
      <c r="M21" s="205">
        <f t="shared" si="0"/>
        <v>0</v>
      </c>
      <c r="N21" s="210">
        <v>93</v>
      </c>
      <c r="O21" s="205">
        <v>244838.22</v>
      </c>
      <c r="P21" s="205">
        <v>244838.22</v>
      </c>
      <c r="Q21" s="205">
        <f t="shared" si="1"/>
        <v>0</v>
      </c>
    </row>
    <row r="22" spans="1:17" s="183" customFormat="1" ht="16.5" customHeight="1" x14ac:dyDescent="0.2">
      <c r="A22" s="210">
        <f t="shared" si="2"/>
        <v>14</v>
      </c>
      <c r="B22" s="210" t="s">
        <v>56</v>
      </c>
      <c r="C22" s="210" t="s">
        <v>36</v>
      </c>
      <c r="D22" s="210" t="s">
        <v>37</v>
      </c>
      <c r="E22" s="220" t="s">
        <v>279</v>
      </c>
      <c r="F22" s="210" t="s">
        <v>75</v>
      </c>
      <c r="G22" s="229" t="s">
        <v>269</v>
      </c>
      <c r="H22" s="210">
        <v>15</v>
      </c>
      <c r="I22" s="210">
        <v>0</v>
      </c>
      <c r="J22" s="210">
        <v>0</v>
      </c>
      <c r="K22" s="205">
        <v>0</v>
      </c>
      <c r="L22" s="205">
        <v>0</v>
      </c>
      <c r="M22" s="205">
        <f t="shared" si="0"/>
        <v>0</v>
      </c>
      <c r="N22" s="210">
        <v>0</v>
      </c>
      <c r="O22" s="205">
        <v>0</v>
      </c>
      <c r="P22" s="205">
        <v>0</v>
      </c>
      <c r="Q22" s="205">
        <f t="shared" si="1"/>
        <v>0</v>
      </c>
    </row>
    <row r="23" spans="1:17" s="183" customFormat="1" ht="16.5" customHeight="1" x14ac:dyDescent="0.2">
      <c r="A23" s="210">
        <f t="shared" si="2"/>
        <v>15</v>
      </c>
      <c r="B23" s="210" t="s">
        <v>145</v>
      </c>
      <c r="C23" s="210" t="s">
        <v>61</v>
      </c>
      <c r="D23" s="210" t="s">
        <v>179</v>
      </c>
      <c r="E23" s="210" t="s">
        <v>270</v>
      </c>
      <c r="F23" s="210" t="s">
        <v>180</v>
      </c>
      <c r="G23" s="229" t="s">
        <v>269</v>
      </c>
      <c r="H23" s="210">
        <v>12</v>
      </c>
      <c r="I23" s="210">
        <v>9</v>
      </c>
      <c r="J23" s="210">
        <v>9</v>
      </c>
      <c r="K23" s="205">
        <f>3021.78+736.4</f>
        <v>3758.1800000000003</v>
      </c>
      <c r="L23" s="205">
        <f>3021.78+736.4</f>
        <v>3758.1800000000003</v>
      </c>
      <c r="M23" s="205">
        <f t="shared" si="0"/>
        <v>0</v>
      </c>
      <c r="N23" s="210">
        <v>0</v>
      </c>
      <c r="O23" s="205">
        <v>0</v>
      </c>
      <c r="P23" s="205">
        <v>0</v>
      </c>
      <c r="Q23" s="205">
        <f t="shared" si="1"/>
        <v>0</v>
      </c>
    </row>
    <row r="24" spans="1:17" s="183" customFormat="1" ht="16.5" customHeight="1" x14ac:dyDescent="0.2">
      <c r="A24" s="210">
        <f t="shared" si="2"/>
        <v>16</v>
      </c>
      <c r="B24" s="210" t="s">
        <v>24</v>
      </c>
      <c r="C24" s="210" t="s">
        <v>36</v>
      </c>
      <c r="D24" s="210" t="s">
        <v>37</v>
      </c>
      <c r="E24" s="220" t="s">
        <v>280</v>
      </c>
      <c r="F24" s="210" t="s">
        <v>76</v>
      </c>
      <c r="G24" s="229" t="s">
        <v>269</v>
      </c>
      <c r="H24" s="210">
        <v>12</v>
      </c>
      <c r="I24" s="210">
        <v>1</v>
      </c>
      <c r="J24" s="210">
        <v>2</v>
      </c>
      <c r="K24" s="205">
        <v>0</v>
      </c>
      <c r="L24" s="205">
        <v>0</v>
      </c>
      <c r="M24" s="205">
        <f t="shared" si="0"/>
        <v>0</v>
      </c>
      <c r="N24" s="210">
        <v>8</v>
      </c>
      <c r="O24" s="205">
        <v>12312.94</v>
      </c>
      <c r="P24" s="205">
        <v>12312.94</v>
      </c>
      <c r="Q24" s="205">
        <f t="shared" si="1"/>
        <v>0</v>
      </c>
    </row>
    <row r="25" spans="1:17" s="183" customFormat="1" ht="16.5" customHeight="1" x14ac:dyDescent="0.2">
      <c r="A25" s="210">
        <f t="shared" si="2"/>
        <v>17</v>
      </c>
      <c r="B25" s="210" t="s">
        <v>181</v>
      </c>
      <c r="C25" s="210" t="s">
        <v>61</v>
      </c>
      <c r="D25" s="210" t="s">
        <v>182</v>
      </c>
      <c r="E25" s="210" t="s">
        <v>270</v>
      </c>
      <c r="F25" s="210" t="s">
        <v>183</v>
      </c>
      <c r="G25" s="229" t="s">
        <v>269</v>
      </c>
      <c r="H25" s="210">
        <v>22</v>
      </c>
      <c r="I25" s="210">
        <v>15</v>
      </c>
      <c r="J25" s="210">
        <v>23</v>
      </c>
      <c r="K25" s="205">
        <v>5245.56</v>
      </c>
      <c r="L25" s="205">
        <v>5245.56</v>
      </c>
      <c r="M25" s="205">
        <f t="shared" si="0"/>
        <v>0</v>
      </c>
      <c r="N25" s="210">
        <v>0</v>
      </c>
      <c r="O25" s="205">
        <v>0</v>
      </c>
      <c r="P25" s="205">
        <v>0</v>
      </c>
      <c r="Q25" s="205">
        <f t="shared" si="1"/>
        <v>0</v>
      </c>
    </row>
    <row r="26" spans="1:17" s="183" customFormat="1" ht="16.5" customHeight="1" x14ac:dyDescent="0.2">
      <c r="A26" s="210">
        <f t="shared" si="2"/>
        <v>18</v>
      </c>
      <c r="B26" s="210" t="s">
        <v>25</v>
      </c>
      <c r="C26" s="210" t="s">
        <v>36</v>
      </c>
      <c r="D26" s="210" t="s">
        <v>37</v>
      </c>
      <c r="E26" s="273" t="s">
        <v>281</v>
      </c>
      <c r="F26" s="210" t="s">
        <v>131</v>
      </c>
      <c r="G26" s="229" t="s">
        <v>269</v>
      </c>
      <c r="H26" s="210">
        <v>99</v>
      </c>
      <c r="I26" s="210">
        <v>18</v>
      </c>
      <c r="J26" s="210">
        <v>24</v>
      </c>
      <c r="K26" s="205">
        <f>23446.88+60</f>
        <v>23506.880000000001</v>
      </c>
      <c r="L26" s="205">
        <f>23446.88+60</f>
        <v>23506.880000000001</v>
      </c>
      <c r="M26" s="205">
        <f t="shared" si="0"/>
        <v>0</v>
      </c>
      <c r="N26" s="210">
        <v>16</v>
      </c>
      <c r="O26" s="205">
        <v>21789.3</v>
      </c>
      <c r="P26" s="205">
        <v>21789.3</v>
      </c>
      <c r="Q26" s="205">
        <f t="shared" si="1"/>
        <v>0</v>
      </c>
    </row>
    <row r="27" spans="1:17" s="183" customFormat="1" ht="16.5" customHeight="1" x14ac:dyDescent="0.2">
      <c r="A27" s="210">
        <f t="shared" si="2"/>
        <v>19</v>
      </c>
      <c r="B27" s="210" t="s">
        <v>58</v>
      </c>
      <c r="C27" s="210" t="s">
        <v>36</v>
      </c>
      <c r="D27" s="210" t="s">
        <v>37</v>
      </c>
      <c r="E27" s="210" t="s">
        <v>274</v>
      </c>
      <c r="F27" s="210" t="s">
        <v>97</v>
      </c>
      <c r="G27" s="229" t="s">
        <v>269</v>
      </c>
      <c r="H27" s="210">
        <v>42</v>
      </c>
      <c r="I27" s="210">
        <v>38</v>
      </c>
      <c r="J27" s="210">
        <v>56</v>
      </c>
      <c r="K27" s="205">
        <f>37917.72+3655.24</f>
        <v>41572.959999999999</v>
      </c>
      <c r="L27" s="205">
        <f>37917.72+3655.24</f>
        <v>41572.959999999999</v>
      </c>
      <c r="M27" s="205">
        <f t="shared" si="0"/>
        <v>0</v>
      </c>
      <c r="N27" s="210">
        <v>15</v>
      </c>
      <c r="O27" s="205">
        <v>28543.93</v>
      </c>
      <c r="P27" s="205">
        <v>28543.93</v>
      </c>
      <c r="Q27" s="205">
        <f t="shared" si="1"/>
        <v>0</v>
      </c>
    </row>
    <row r="28" spans="1:17" s="183" customFormat="1" ht="16.5" customHeight="1" x14ac:dyDescent="0.2">
      <c r="A28" s="210">
        <f t="shared" si="2"/>
        <v>20</v>
      </c>
      <c r="B28" s="210" t="s">
        <v>26</v>
      </c>
      <c r="C28" s="210" t="s">
        <v>36</v>
      </c>
      <c r="D28" s="210" t="s">
        <v>37</v>
      </c>
      <c r="E28" s="274" t="s">
        <v>282</v>
      </c>
      <c r="F28" s="210" t="s">
        <v>98</v>
      </c>
      <c r="G28" s="229" t="s">
        <v>269</v>
      </c>
      <c r="H28" s="210">
        <v>203</v>
      </c>
      <c r="I28" s="210">
        <v>182</v>
      </c>
      <c r="J28" s="210">
        <v>218</v>
      </c>
      <c r="K28" s="205">
        <v>162678.82</v>
      </c>
      <c r="L28" s="205">
        <f>148500.28+5752.96</f>
        <v>154253.24</v>
      </c>
      <c r="M28" s="205">
        <f t="shared" si="0"/>
        <v>8425.5800000000163</v>
      </c>
      <c r="N28" s="210">
        <v>26</v>
      </c>
      <c r="O28" s="205">
        <v>71673.009999999995</v>
      </c>
      <c r="P28" s="205">
        <v>71408.710000000006</v>
      </c>
      <c r="Q28" s="205">
        <f t="shared" si="1"/>
        <v>264.29999999998836</v>
      </c>
    </row>
    <row r="29" spans="1:17" s="183" customFormat="1" ht="16.5" customHeight="1" x14ac:dyDescent="0.2">
      <c r="A29" s="210">
        <f t="shared" si="2"/>
        <v>21</v>
      </c>
      <c r="B29" s="210" t="s">
        <v>303</v>
      </c>
      <c r="C29" s="210" t="s">
        <v>36</v>
      </c>
      <c r="D29" s="210"/>
      <c r="E29" s="210" t="s">
        <v>272</v>
      </c>
      <c r="F29" s="210" t="s">
        <v>302</v>
      </c>
      <c r="G29" s="229" t="s">
        <v>269</v>
      </c>
      <c r="H29" s="210">
        <v>2</v>
      </c>
      <c r="I29" s="210">
        <v>0</v>
      </c>
      <c r="J29" s="210">
        <v>0</v>
      </c>
      <c r="K29" s="205">
        <v>0</v>
      </c>
      <c r="L29" s="205">
        <v>0</v>
      </c>
      <c r="M29" s="205">
        <f t="shared" si="0"/>
        <v>0</v>
      </c>
      <c r="N29" s="210">
        <v>0</v>
      </c>
      <c r="O29" s="205">
        <v>0</v>
      </c>
      <c r="P29" s="205">
        <v>0</v>
      </c>
      <c r="Q29" s="205">
        <f t="shared" si="1"/>
        <v>0</v>
      </c>
    </row>
    <row r="30" spans="1:17" s="183" customFormat="1" ht="16.5" customHeight="1" x14ac:dyDescent="0.2">
      <c r="A30" s="210">
        <f t="shared" si="2"/>
        <v>22</v>
      </c>
      <c r="B30" s="210" t="s">
        <v>77</v>
      </c>
      <c r="C30" s="210" t="s">
        <v>36</v>
      </c>
      <c r="D30" s="210"/>
      <c r="E30" s="220" t="s">
        <v>280</v>
      </c>
      <c r="F30" s="210" t="s">
        <v>157</v>
      </c>
      <c r="G30" s="229" t="s">
        <v>269</v>
      </c>
      <c r="H30" s="210">
        <v>62</v>
      </c>
      <c r="I30" s="210">
        <v>16</v>
      </c>
      <c r="J30" s="210">
        <v>22</v>
      </c>
      <c r="K30" s="205">
        <f>37396.93-1263.08</f>
        <v>36133.85</v>
      </c>
      <c r="L30" s="205">
        <f>37396.93-1263.08</f>
        <v>36133.85</v>
      </c>
      <c r="M30" s="205">
        <f t="shared" si="0"/>
        <v>0</v>
      </c>
      <c r="N30" s="210">
        <v>42</v>
      </c>
      <c r="O30" s="205">
        <v>66269.14</v>
      </c>
      <c r="P30" s="205">
        <v>66269.14</v>
      </c>
      <c r="Q30" s="205">
        <f t="shared" si="1"/>
        <v>0</v>
      </c>
    </row>
    <row r="31" spans="1:17" s="183" customFormat="1" ht="16.5" customHeight="1" x14ac:dyDescent="0.2">
      <c r="A31" s="210">
        <f t="shared" si="2"/>
        <v>23</v>
      </c>
      <c r="B31" s="210" t="s">
        <v>27</v>
      </c>
      <c r="C31" s="210" t="s">
        <v>36</v>
      </c>
      <c r="D31" s="210" t="s">
        <v>37</v>
      </c>
      <c r="E31" s="210" t="s">
        <v>270</v>
      </c>
      <c r="F31" s="210" t="s">
        <v>99</v>
      </c>
      <c r="G31" s="229" t="s">
        <v>269</v>
      </c>
      <c r="H31" s="210">
        <v>81</v>
      </c>
      <c r="I31" s="210">
        <v>44</v>
      </c>
      <c r="J31" s="210">
        <v>53</v>
      </c>
      <c r="K31" s="205">
        <f>70330.38-2509.4</f>
        <v>67820.98000000001</v>
      </c>
      <c r="L31" s="205">
        <f>8881.37+3427.31</f>
        <v>12308.68</v>
      </c>
      <c r="M31" s="205">
        <f t="shared" si="0"/>
        <v>55512.30000000001</v>
      </c>
      <c r="N31" s="210">
        <v>30</v>
      </c>
      <c r="O31" s="205">
        <f>68872.22+2509.4</f>
        <v>71381.62</v>
      </c>
      <c r="P31" s="205">
        <f>57055.01+2509.4</f>
        <v>59564.41</v>
      </c>
      <c r="Q31" s="205">
        <f t="shared" si="1"/>
        <v>11817.209999999992</v>
      </c>
    </row>
    <row r="32" spans="1:17" s="183" customFormat="1" ht="16.5" customHeight="1" x14ac:dyDescent="0.2">
      <c r="A32" s="210">
        <f t="shared" si="2"/>
        <v>24</v>
      </c>
      <c r="B32" s="210" t="s">
        <v>28</v>
      </c>
      <c r="C32" s="210" t="s">
        <v>36</v>
      </c>
      <c r="D32" s="210" t="s">
        <v>37</v>
      </c>
      <c r="E32" s="210" t="s">
        <v>268</v>
      </c>
      <c r="F32" s="210" t="s">
        <v>100</v>
      </c>
      <c r="G32" s="229" t="s">
        <v>269</v>
      </c>
      <c r="H32" s="210">
        <v>51</v>
      </c>
      <c r="I32" s="210">
        <v>33</v>
      </c>
      <c r="J32" s="210">
        <v>47</v>
      </c>
      <c r="K32" s="205">
        <f>38306.24+11210.81</f>
        <v>49517.049999999996</v>
      </c>
      <c r="L32" s="205">
        <f>38306.24+11210.81</f>
        <v>49517.049999999996</v>
      </c>
      <c r="M32" s="205">
        <f t="shared" si="0"/>
        <v>0</v>
      </c>
      <c r="N32" s="210">
        <v>11</v>
      </c>
      <c r="O32" s="205">
        <v>33453.25</v>
      </c>
      <c r="P32" s="205">
        <v>33453.25</v>
      </c>
      <c r="Q32" s="205">
        <f t="shared" si="1"/>
        <v>0</v>
      </c>
    </row>
    <row r="33" spans="1:17" s="183" customFormat="1" ht="16.5" customHeight="1" x14ac:dyDescent="0.2">
      <c r="A33" s="210">
        <f t="shared" si="2"/>
        <v>25</v>
      </c>
      <c r="B33" s="210" t="s">
        <v>184</v>
      </c>
      <c r="C33" s="210" t="s">
        <v>61</v>
      </c>
      <c r="D33" s="210" t="s">
        <v>185</v>
      </c>
      <c r="E33" s="220" t="s">
        <v>275</v>
      </c>
      <c r="F33" s="210" t="s">
        <v>187</v>
      </c>
      <c r="G33" s="229" t="s">
        <v>269</v>
      </c>
      <c r="H33" s="210">
        <v>10</v>
      </c>
      <c r="I33" s="210">
        <v>9</v>
      </c>
      <c r="J33" s="210">
        <v>11</v>
      </c>
      <c r="K33" s="205">
        <v>6847.13</v>
      </c>
      <c r="L33" s="205">
        <v>6847.13</v>
      </c>
      <c r="M33" s="205">
        <f t="shared" si="0"/>
        <v>0</v>
      </c>
      <c r="N33" s="210">
        <v>0</v>
      </c>
      <c r="O33" s="205">
        <v>0</v>
      </c>
      <c r="P33" s="205">
        <v>0</v>
      </c>
      <c r="Q33" s="205">
        <f t="shared" si="1"/>
        <v>0</v>
      </c>
    </row>
    <row r="34" spans="1:17" s="183" customFormat="1" ht="16.5" customHeight="1" x14ac:dyDescent="0.2">
      <c r="A34" s="210">
        <f t="shared" si="2"/>
        <v>26</v>
      </c>
      <c r="B34" s="210" t="s">
        <v>132</v>
      </c>
      <c r="C34" s="210" t="s">
        <v>61</v>
      </c>
      <c r="D34" s="210" t="s">
        <v>238</v>
      </c>
      <c r="E34" s="210" t="s">
        <v>270</v>
      </c>
      <c r="F34" s="210" t="s">
        <v>239</v>
      </c>
      <c r="G34" s="229" t="s">
        <v>269</v>
      </c>
      <c r="H34" s="210">
        <v>68</v>
      </c>
      <c r="I34" s="210">
        <v>60</v>
      </c>
      <c r="J34" s="210">
        <v>71</v>
      </c>
      <c r="K34" s="205">
        <v>56682.06</v>
      </c>
      <c r="L34" s="205">
        <v>56682.06</v>
      </c>
      <c r="M34" s="205">
        <f t="shared" si="0"/>
        <v>0</v>
      </c>
      <c r="N34" s="210">
        <v>0</v>
      </c>
      <c r="O34" s="205">
        <v>0</v>
      </c>
      <c r="P34" s="205">
        <v>0</v>
      </c>
      <c r="Q34" s="205">
        <f t="shared" si="1"/>
        <v>0</v>
      </c>
    </row>
    <row r="35" spans="1:17" s="183" customFormat="1" ht="16.5" customHeight="1" x14ac:dyDescent="0.2">
      <c r="A35" s="210">
        <f t="shared" si="2"/>
        <v>27</v>
      </c>
      <c r="B35" s="210" t="s">
        <v>29</v>
      </c>
      <c r="C35" s="210" t="s">
        <v>36</v>
      </c>
      <c r="D35" s="210" t="s">
        <v>37</v>
      </c>
      <c r="E35" s="210" t="s">
        <v>276</v>
      </c>
      <c r="F35" s="210" t="s">
        <v>101</v>
      </c>
      <c r="G35" s="229" t="s">
        <v>269</v>
      </c>
      <c r="H35" s="210">
        <v>131</v>
      </c>
      <c r="I35" s="210">
        <v>98</v>
      </c>
      <c r="J35" s="210">
        <v>143</v>
      </c>
      <c r="K35" s="205">
        <f>152172.34-28806.85+3861.77</f>
        <v>127227.26</v>
      </c>
      <c r="L35" s="205">
        <f>123365.49+3861.77</f>
        <v>127227.26000000001</v>
      </c>
      <c r="M35" s="205">
        <f t="shared" si="0"/>
        <v>0</v>
      </c>
      <c r="N35" s="210">
        <v>57</v>
      </c>
      <c r="O35" s="205">
        <f>108482.46-6541.07</f>
        <v>101941.39000000001</v>
      </c>
      <c r="P35" s="205">
        <v>101941.39</v>
      </c>
      <c r="Q35" s="205">
        <f t="shared" si="1"/>
        <v>0</v>
      </c>
    </row>
    <row r="36" spans="1:17" s="183" customFormat="1" ht="16.5" customHeight="1" x14ac:dyDescent="0.2">
      <c r="A36" s="210">
        <f t="shared" si="2"/>
        <v>28</v>
      </c>
      <c r="B36" s="210" t="s">
        <v>30</v>
      </c>
      <c r="C36" s="210" t="s">
        <v>36</v>
      </c>
      <c r="D36" s="210" t="s">
        <v>37</v>
      </c>
      <c r="E36" s="274" t="s">
        <v>282</v>
      </c>
      <c r="F36" s="210" t="s">
        <v>60</v>
      </c>
      <c r="G36" s="229" t="s">
        <v>269</v>
      </c>
      <c r="H36" s="210">
        <v>13</v>
      </c>
      <c r="I36" s="210">
        <v>0</v>
      </c>
      <c r="J36" s="210">
        <v>0</v>
      </c>
      <c r="K36" s="205">
        <v>0</v>
      </c>
      <c r="L36" s="205">
        <v>0</v>
      </c>
      <c r="M36" s="205">
        <f t="shared" si="0"/>
        <v>0</v>
      </c>
      <c r="N36" s="210">
        <v>0</v>
      </c>
      <c r="O36" s="205">
        <v>0</v>
      </c>
      <c r="P36" s="205">
        <v>0</v>
      </c>
      <c r="Q36" s="205">
        <f t="shared" si="1"/>
        <v>0</v>
      </c>
    </row>
    <row r="37" spans="1:17" s="183" customFormat="1" ht="16.5" customHeight="1" x14ac:dyDescent="0.2">
      <c r="A37" s="210">
        <f t="shared" si="2"/>
        <v>29</v>
      </c>
      <c r="B37" s="210" t="s">
        <v>31</v>
      </c>
      <c r="C37" s="210" t="s">
        <v>36</v>
      </c>
      <c r="D37" s="210" t="s">
        <v>37</v>
      </c>
      <c r="E37" s="220" t="s">
        <v>283</v>
      </c>
      <c r="F37" s="210" t="s">
        <v>137</v>
      </c>
      <c r="G37" s="229" t="s">
        <v>269</v>
      </c>
      <c r="H37" s="210">
        <v>128</v>
      </c>
      <c r="I37" s="210">
        <v>90</v>
      </c>
      <c r="J37" s="210">
        <v>152</v>
      </c>
      <c r="K37" s="205">
        <v>142573.26</v>
      </c>
      <c r="L37" s="205">
        <v>142573.26</v>
      </c>
      <c r="M37" s="205">
        <f t="shared" si="0"/>
        <v>0</v>
      </c>
      <c r="N37" s="210">
        <v>79</v>
      </c>
      <c r="O37" s="205">
        <v>158437.31</v>
      </c>
      <c r="P37" s="205">
        <v>158437.31</v>
      </c>
      <c r="Q37" s="205">
        <f t="shared" si="1"/>
        <v>0</v>
      </c>
    </row>
    <row r="38" spans="1:17" s="183" customFormat="1" ht="16.5" customHeight="1" x14ac:dyDescent="0.2">
      <c r="A38" s="210">
        <f t="shared" si="2"/>
        <v>30</v>
      </c>
      <c r="B38" s="210" t="s">
        <v>32</v>
      </c>
      <c r="C38" s="210" t="s">
        <v>36</v>
      </c>
      <c r="D38" s="210"/>
      <c r="E38" s="220" t="s">
        <v>275</v>
      </c>
      <c r="F38" s="210" t="s">
        <v>102</v>
      </c>
      <c r="G38" s="229" t="s">
        <v>269</v>
      </c>
      <c r="H38" s="210">
        <v>114</v>
      </c>
      <c r="I38" s="210">
        <v>92</v>
      </c>
      <c r="J38" s="210">
        <v>124</v>
      </c>
      <c r="K38" s="205">
        <v>116792.87</v>
      </c>
      <c r="L38" s="205">
        <f>101987.55+3419.66</f>
        <v>105407.21</v>
      </c>
      <c r="M38" s="205">
        <f t="shared" si="0"/>
        <v>11385.659999999989</v>
      </c>
      <c r="N38" s="210">
        <v>56</v>
      </c>
      <c r="O38" s="205">
        <v>158866.44</v>
      </c>
      <c r="P38" s="205">
        <v>157529.87</v>
      </c>
      <c r="Q38" s="205">
        <f t="shared" si="1"/>
        <v>1336.570000000007</v>
      </c>
    </row>
    <row r="39" spans="1:17" s="183" customFormat="1" ht="16.5" customHeight="1" x14ac:dyDescent="0.2">
      <c r="A39" s="210">
        <f t="shared" si="2"/>
        <v>31</v>
      </c>
      <c r="B39" s="210" t="s">
        <v>138</v>
      </c>
      <c r="C39" s="210" t="s">
        <v>61</v>
      </c>
      <c r="D39" s="210" t="s">
        <v>191</v>
      </c>
      <c r="E39" s="210" t="s">
        <v>270</v>
      </c>
      <c r="F39" s="210" t="s">
        <v>264</v>
      </c>
      <c r="G39" s="229" t="s">
        <v>269</v>
      </c>
      <c r="H39" s="210">
        <v>146</v>
      </c>
      <c r="I39" s="210">
        <v>126</v>
      </c>
      <c r="J39" s="210">
        <v>145</v>
      </c>
      <c r="K39" s="205">
        <f>82982.63</f>
        <v>82982.63</v>
      </c>
      <c r="L39" s="205">
        <f>75876.36+3461.08</f>
        <v>79337.440000000002</v>
      </c>
      <c r="M39" s="205">
        <f t="shared" si="0"/>
        <v>3645.1900000000023</v>
      </c>
      <c r="N39" s="210">
        <v>0</v>
      </c>
      <c r="O39" s="205">
        <v>0</v>
      </c>
      <c r="P39" s="205">
        <v>0</v>
      </c>
      <c r="Q39" s="205">
        <f t="shared" si="1"/>
        <v>0</v>
      </c>
    </row>
    <row r="40" spans="1:17" s="183" customFormat="1" ht="16.5" customHeight="1" x14ac:dyDescent="0.2">
      <c r="A40" s="210">
        <f t="shared" si="2"/>
        <v>32</v>
      </c>
      <c r="B40" s="210" t="s">
        <v>188</v>
      </c>
      <c r="C40" s="210" t="s">
        <v>36</v>
      </c>
      <c r="D40" s="210"/>
      <c r="E40" s="210" t="s">
        <v>270</v>
      </c>
      <c r="F40" s="210" t="s">
        <v>189</v>
      </c>
      <c r="G40" s="229" t="s">
        <v>269</v>
      </c>
      <c r="H40" s="210">
        <v>11</v>
      </c>
      <c r="I40" s="210">
        <v>5</v>
      </c>
      <c r="J40" s="210">
        <v>6</v>
      </c>
      <c r="K40" s="205">
        <v>8838.06</v>
      </c>
      <c r="L40" s="205">
        <f>3174.24+1719.31</f>
        <v>4893.5499999999993</v>
      </c>
      <c r="M40" s="205">
        <f t="shared" si="0"/>
        <v>3944.51</v>
      </c>
      <c r="N40" s="210">
        <v>0</v>
      </c>
      <c r="O40" s="205">
        <v>0</v>
      </c>
      <c r="P40" s="205">
        <v>0</v>
      </c>
      <c r="Q40" s="205">
        <f t="shared" si="1"/>
        <v>0</v>
      </c>
    </row>
    <row r="41" spans="1:17" s="183" customFormat="1" ht="16.5" customHeight="1" x14ac:dyDescent="0.2">
      <c r="A41" s="210">
        <f t="shared" si="2"/>
        <v>33</v>
      </c>
      <c r="B41" s="210" t="s">
        <v>140</v>
      </c>
      <c r="C41" s="210" t="s">
        <v>36</v>
      </c>
      <c r="D41" s="210"/>
      <c r="E41" s="210" t="s">
        <v>272</v>
      </c>
      <c r="F41" s="210" t="s">
        <v>142</v>
      </c>
      <c r="G41" s="229" t="s">
        <v>269</v>
      </c>
      <c r="H41" s="210">
        <v>38</v>
      </c>
      <c r="I41" s="210">
        <v>30</v>
      </c>
      <c r="J41" s="210">
        <v>38</v>
      </c>
      <c r="K41" s="205">
        <v>40188.9</v>
      </c>
      <c r="L41" s="205">
        <f>18192.44+1857.61</f>
        <v>20050.05</v>
      </c>
      <c r="M41" s="205">
        <f t="shared" si="0"/>
        <v>20138.850000000002</v>
      </c>
      <c r="N41" s="210">
        <v>0</v>
      </c>
      <c r="O41" s="205">
        <v>0</v>
      </c>
      <c r="P41" s="205">
        <v>0</v>
      </c>
      <c r="Q41" s="205">
        <f t="shared" si="1"/>
        <v>0</v>
      </c>
    </row>
    <row r="42" spans="1:17" s="183" customFormat="1" ht="16.5" customHeight="1" x14ac:dyDescent="0.2">
      <c r="A42" s="210">
        <f t="shared" si="2"/>
        <v>34</v>
      </c>
      <c r="B42" s="210" t="s">
        <v>33</v>
      </c>
      <c r="C42" s="210" t="s">
        <v>36</v>
      </c>
      <c r="D42" s="210" t="s">
        <v>37</v>
      </c>
      <c r="E42" s="210" t="s">
        <v>272</v>
      </c>
      <c r="F42" s="210" t="s">
        <v>143</v>
      </c>
      <c r="G42" s="229" t="s">
        <v>269</v>
      </c>
      <c r="H42" s="210">
        <v>37</v>
      </c>
      <c r="I42" s="210">
        <v>30</v>
      </c>
      <c r="J42" s="210">
        <v>40</v>
      </c>
      <c r="K42" s="205">
        <v>35383</v>
      </c>
      <c r="L42" s="205">
        <v>35383</v>
      </c>
      <c r="M42" s="205">
        <f t="shared" si="0"/>
        <v>0</v>
      </c>
      <c r="N42" s="210">
        <v>18</v>
      </c>
      <c r="O42" s="205">
        <v>46150.61</v>
      </c>
      <c r="P42" s="205">
        <v>46150.61</v>
      </c>
      <c r="Q42" s="205">
        <f t="shared" si="1"/>
        <v>0</v>
      </c>
    </row>
    <row r="43" spans="1:17" s="183" customFormat="1" ht="16.5" customHeight="1" x14ac:dyDescent="0.2">
      <c r="A43" s="210">
        <f t="shared" si="2"/>
        <v>35</v>
      </c>
      <c r="B43" s="210" t="s">
        <v>81</v>
      </c>
      <c r="C43" s="210" t="s">
        <v>61</v>
      </c>
      <c r="D43" s="210" t="s">
        <v>230</v>
      </c>
      <c r="E43" s="210" t="s">
        <v>270</v>
      </c>
      <c r="F43" s="210" t="s">
        <v>231</v>
      </c>
      <c r="G43" s="229" t="s">
        <v>269</v>
      </c>
      <c r="H43" s="210">
        <v>63</v>
      </c>
      <c r="I43" s="210">
        <v>47</v>
      </c>
      <c r="J43" s="210">
        <v>57</v>
      </c>
      <c r="K43" s="205">
        <f>53077.71-18486.33+3682.01</f>
        <v>38273.39</v>
      </c>
      <c r="L43" s="205">
        <f>34591.38+3682.01</f>
        <v>38273.39</v>
      </c>
      <c r="M43" s="205">
        <f t="shared" si="0"/>
        <v>0</v>
      </c>
      <c r="N43" s="210">
        <v>6</v>
      </c>
      <c r="O43" s="205">
        <v>8388.2800000000007</v>
      </c>
      <c r="P43" s="205">
        <v>8388.2800000000007</v>
      </c>
      <c r="Q43" s="205">
        <f t="shared" si="1"/>
        <v>0</v>
      </c>
    </row>
    <row r="44" spans="1:17" s="183" customFormat="1" ht="16.5" customHeight="1" x14ac:dyDescent="0.2">
      <c r="A44" s="210">
        <f t="shared" si="2"/>
        <v>36</v>
      </c>
      <c r="B44" s="210" t="s">
        <v>34</v>
      </c>
      <c r="C44" s="210" t="s">
        <v>61</v>
      </c>
      <c r="D44" s="210" t="s">
        <v>158</v>
      </c>
      <c r="E44" s="210" t="s">
        <v>270</v>
      </c>
      <c r="F44" s="210" t="s">
        <v>144</v>
      </c>
      <c r="G44" s="229" t="s">
        <v>269</v>
      </c>
      <c r="H44" s="210">
        <v>349</v>
      </c>
      <c r="I44" s="210">
        <v>278</v>
      </c>
      <c r="J44" s="210">
        <v>342</v>
      </c>
      <c r="K44" s="205">
        <v>315510.03999999998</v>
      </c>
      <c r="L44" s="205">
        <f>312796.41+2713.63</f>
        <v>315510.03999999998</v>
      </c>
      <c r="M44" s="205">
        <f t="shared" si="0"/>
        <v>0</v>
      </c>
      <c r="N44" s="210">
        <v>0</v>
      </c>
      <c r="O44" s="205">
        <v>0</v>
      </c>
      <c r="P44" s="205">
        <v>0</v>
      </c>
      <c r="Q44" s="205">
        <f t="shared" si="1"/>
        <v>0</v>
      </c>
    </row>
    <row r="45" spans="1:17" s="202" customFormat="1" ht="16.5" customHeight="1" x14ac:dyDescent="0.2">
      <c r="A45" s="210">
        <f t="shared" si="2"/>
        <v>37</v>
      </c>
      <c r="B45" s="275" t="s">
        <v>28</v>
      </c>
      <c r="C45" s="275" t="s">
        <v>36</v>
      </c>
      <c r="D45" s="275"/>
      <c r="E45" s="210" t="s">
        <v>268</v>
      </c>
      <c r="F45" s="275" t="s">
        <v>284</v>
      </c>
      <c r="G45" s="275" t="s">
        <v>117</v>
      </c>
      <c r="H45" s="276">
        <v>5</v>
      </c>
      <c r="I45" s="277">
        <v>3</v>
      </c>
      <c r="J45" s="277">
        <v>3</v>
      </c>
      <c r="K45" s="278">
        <v>6448.4</v>
      </c>
      <c r="L45" s="278">
        <v>5712</v>
      </c>
      <c r="M45" s="205">
        <v>736.4</v>
      </c>
      <c r="N45" s="277">
        <v>0</v>
      </c>
      <c r="O45" s="278">
        <v>0</v>
      </c>
      <c r="P45" s="278">
        <v>0</v>
      </c>
      <c r="Q45" s="205">
        <v>0</v>
      </c>
    </row>
    <row r="46" spans="1:17" s="202" customFormat="1" ht="16.5" customHeight="1" x14ac:dyDescent="0.2">
      <c r="A46" s="210">
        <f t="shared" si="2"/>
        <v>38</v>
      </c>
      <c r="B46" s="275" t="s">
        <v>29</v>
      </c>
      <c r="C46" s="275" t="s">
        <v>36</v>
      </c>
      <c r="D46" s="275"/>
      <c r="E46" s="210" t="s">
        <v>276</v>
      </c>
      <c r="F46" s="275" t="s">
        <v>285</v>
      </c>
      <c r="G46" s="275" t="s">
        <v>117</v>
      </c>
      <c r="H46" s="277">
        <v>30</v>
      </c>
      <c r="I46" s="277">
        <v>19</v>
      </c>
      <c r="J46" s="277">
        <v>19</v>
      </c>
      <c r="K46" s="278">
        <v>32494.5</v>
      </c>
      <c r="L46" s="278">
        <v>28076.1</v>
      </c>
      <c r="M46" s="205">
        <v>4418.3999999999996</v>
      </c>
      <c r="N46" s="277">
        <v>0</v>
      </c>
      <c r="O46" s="278">
        <v>0</v>
      </c>
      <c r="P46" s="278">
        <v>0</v>
      </c>
      <c r="Q46" s="205">
        <v>0</v>
      </c>
    </row>
    <row r="47" spans="1:17" s="202" customFormat="1" ht="16.5" customHeight="1" x14ac:dyDescent="0.2">
      <c r="A47" s="210">
        <f t="shared" si="2"/>
        <v>39</v>
      </c>
      <c r="B47" s="275" t="s">
        <v>89</v>
      </c>
      <c r="C47" s="275" t="s">
        <v>36</v>
      </c>
      <c r="D47" s="275"/>
      <c r="E47" s="210" t="s">
        <v>273</v>
      </c>
      <c r="F47" s="275" t="s">
        <v>287</v>
      </c>
      <c r="G47" s="275" t="s">
        <v>117</v>
      </c>
      <c r="H47" s="277">
        <v>5</v>
      </c>
      <c r="I47" s="277">
        <v>0</v>
      </c>
      <c r="J47" s="277">
        <v>0</v>
      </c>
      <c r="K47" s="278">
        <v>0</v>
      </c>
      <c r="L47" s="278">
        <v>0</v>
      </c>
      <c r="M47" s="205">
        <v>0</v>
      </c>
      <c r="N47" s="277">
        <v>0</v>
      </c>
      <c r="O47" s="278">
        <v>0</v>
      </c>
      <c r="P47" s="278">
        <v>0</v>
      </c>
      <c r="Q47" s="205">
        <v>0</v>
      </c>
    </row>
    <row r="48" spans="1:17" s="202" customFormat="1" ht="16.5" customHeight="1" x14ac:dyDescent="0.2">
      <c r="A48" s="210">
        <f t="shared" si="2"/>
        <v>40</v>
      </c>
      <c r="B48" s="275" t="s">
        <v>21</v>
      </c>
      <c r="C48" s="275" t="s">
        <v>36</v>
      </c>
      <c r="D48" s="275"/>
      <c r="E48" s="210" t="s">
        <v>273</v>
      </c>
      <c r="F48" s="275" t="s">
        <v>288</v>
      </c>
      <c r="G48" s="275" t="s">
        <v>117</v>
      </c>
      <c r="H48" s="279">
        <v>4</v>
      </c>
      <c r="I48" s="279">
        <v>0</v>
      </c>
      <c r="J48" s="279">
        <v>0</v>
      </c>
      <c r="K48" s="280">
        <v>0</v>
      </c>
      <c r="L48" s="280">
        <v>0</v>
      </c>
      <c r="M48" s="205">
        <v>0</v>
      </c>
      <c r="N48" s="279">
        <v>0</v>
      </c>
      <c r="O48" s="280">
        <v>0</v>
      </c>
      <c r="P48" s="280">
        <v>0</v>
      </c>
      <c r="Q48" s="205">
        <v>0</v>
      </c>
    </row>
    <row r="49" spans="1:17" s="202" customFormat="1" ht="16.5" customHeight="1" x14ac:dyDescent="0.2">
      <c r="A49" s="210">
        <f t="shared" si="2"/>
        <v>41</v>
      </c>
      <c r="B49" s="219" t="s">
        <v>22</v>
      </c>
      <c r="C49" s="219" t="s">
        <v>61</v>
      </c>
      <c r="D49" s="210" t="s">
        <v>278</v>
      </c>
      <c r="E49" s="210" t="s">
        <v>270</v>
      </c>
      <c r="F49" s="219" t="s">
        <v>194</v>
      </c>
      <c r="G49" s="219" t="s">
        <v>63</v>
      </c>
      <c r="H49" s="218">
        <v>133</v>
      </c>
      <c r="I49" s="218">
        <v>57</v>
      </c>
      <c r="J49" s="218">
        <v>57</v>
      </c>
      <c r="K49" s="217">
        <v>69545.100000000006</v>
      </c>
      <c r="L49" s="217">
        <v>69545.100000000006</v>
      </c>
      <c r="M49" s="205">
        <v>0</v>
      </c>
      <c r="N49" s="218">
        <v>48</v>
      </c>
      <c r="O49" s="221">
        <v>51257.2</v>
      </c>
      <c r="P49" s="217">
        <v>51257.2</v>
      </c>
      <c r="Q49" s="205">
        <v>0</v>
      </c>
    </row>
    <row r="50" spans="1:17" s="202" customFormat="1" ht="16.5" customHeight="1" x14ac:dyDescent="0.2">
      <c r="A50" s="210">
        <f t="shared" si="2"/>
        <v>42</v>
      </c>
      <c r="B50" s="219" t="s">
        <v>27</v>
      </c>
      <c r="C50" s="219" t="s">
        <v>36</v>
      </c>
      <c r="D50" s="219"/>
      <c r="E50" s="210" t="s">
        <v>270</v>
      </c>
      <c r="F50" s="219" t="s">
        <v>195</v>
      </c>
      <c r="G50" s="219" t="s">
        <v>63</v>
      </c>
      <c r="H50" s="218">
        <v>81</v>
      </c>
      <c r="I50" s="218">
        <v>37</v>
      </c>
      <c r="J50" s="218">
        <v>37</v>
      </c>
      <c r="K50" s="217">
        <v>55230.3</v>
      </c>
      <c r="L50" s="217">
        <v>55230.3</v>
      </c>
      <c r="M50" s="205">
        <v>0</v>
      </c>
      <c r="N50" s="218">
        <v>48</v>
      </c>
      <c r="O50" s="221">
        <v>65358.12</v>
      </c>
      <c r="P50" s="217">
        <v>65358.12</v>
      </c>
      <c r="Q50" s="205">
        <v>0</v>
      </c>
    </row>
    <row r="51" spans="1:17" s="202" customFormat="1" ht="16.5" customHeight="1" x14ac:dyDescent="0.2">
      <c r="A51" s="210">
        <f t="shared" si="2"/>
        <v>43</v>
      </c>
      <c r="B51" s="219" t="s">
        <v>31</v>
      </c>
      <c r="C51" s="219" t="s">
        <v>36</v>
      </c>
      <c r="D51" s="219"/>
      <c r="E51" s="220" t="s">
        <v>283</v>
      </c>
      <c r="F51" s="222" t="s">
        <v>196</v>
      </c>
      <c r="G51" s="219" t="s">
        <v>63</v>
      </c>
      <c r="H51" s="218">
        <v>41</v>
      </c>
      <c r="I51" s="218">
        <v>18</v>
      </c>
      <c r="J51" s="218">
        <v>18</v>
      </c>
      <c r="K51" s="217">
        <v>23898.3</v>
      </c>
      <c r="L51" s="217">
        <v>23898.3</v>
      </c>
      <c r="M51" s="205">
        <v>0</v>
      </c>
      <c r="N51" s="218">
        <v>17</v>
      </c>
      <c r="O51" s="221">
        <v>24944.5</v>
      </c>
      <c r="P51" s="217">
        <v>24944.5</v>
      </c>
      <c r="Q51" s="205">
        <v>0</v>
      </c>
    </row>
    <row r="52" spans="1:17" s="202" customFormat="1" ht="16.5" customHeight="1" x14ac:dyDescent="0.2">
      <c r="A52" s="210">
        <f t="shared" si="2"/>
        <v>44</v>
      </c>
      <c r="B52" s="219" t="s">
        <v>24</v>
      </c>
      <c r="C52" s="219" t="s">
        <v>36</v>
      </c>
      <c r="D52" s="219"/>
      <c r="E52" s="220" t="s">
        <v>280</v>
      </c>
      <c r="F52" s="219" t="s">
        <v>197</v>
      </c>
      <c r="G52" s="219" t="s">
        <v>63</v>
      </c>
      <c r="H52" s="218">
        <v>10</v>
      </c>
      <c r="I52" s="218">
        <v>2</v>
      </c>
      <c r="J52" s="218">
        <v>2</v>
      </c>
      <c r="K52" s="217">
        <v>2577.4</v>
      </c>
      <c r="L52" s="217">
        <v>2577.4</v>
      </c>
      <c r="M52" s="205">
        <v>0</v>
      </c>
      <c r="N52" s="218">
        <v>5</v>
      </c>
      <c r="O52" s="221">
        <v>4933.6000000000004</v>
      </c>
      <c r="P52" s="217">
        <v>4933.6000000000004</v>
      </c>
      <c r="Q52" s="205">
        <v>0</v>
      </c>
    </row>
    <row r="53" spans="1:17" s="202" customFormat="1" ht="16.5" customHeight="1" x14ac:dyDescent="0.2">
      <c r="A53" s="210">
        <f t="shared" si="2"/>
        <v>45</v>
      </c>
      <c r="B53" s="219" t="s">
        <v>32</v>
      </c>
      <c r="C53" s="219" t="s">
        <v>36</v>
      </c>
      <c r="D53" s="219"/>
      <c r="E53" s="220" t="s">
        <v>275</v>
      </c>
      <c r="F53" s="219" t="s">
        <v>198</v>
      </c>
      <c r="G53" s="219" t="s">
        <v>63</v>
      </c>
      <c r="H53" s="218">
        <v>93</v>
      </c>
      <c r="I53" s="218">
        <v>8</v>
      </c>
      <c r="J53" s="218">
        <v>8</v>
      </c>
      <c r="K53" s="217">
        <v>7752.8</v>
      </c>
      <c r="L53" s="217">
        <v>7752.8</v>
      </c>
      <c r="M53" s="205">
        <v>0</v>
      </c>
      <c r="N53" s="218">
        <v>32</v>
      </c>
      <c r="O53" s="221">
        <v>31765.1</v>
      </c>
      <c r="P53" s="217">
        <v>31765.1</v>
      </c>
      <c r="Q53" s="205">
        <v>0</v>
      </c>
    </row>
    <row r="54" spans="1:17" s="202" customFormat="1" ht="16.5" customHeight="1" x14ac:dyDescent="0.2">
      <c r="A54" s="210">
        <f t="shared" si="2"/>
        <v>46</v>
      </c>
      <c r="B54" s="219" t="s">
        <v>71</v>
      </c>
      <c r="C54" s="219" t="s">
        <v>36</v>
      </c>
      <c r="D54" s="219"/>
      <c r="E54" s="210" t="s">
        <v>272</v>
      </c>
      <c r="F54" s="219" t="s">
        <v>199</v>
      </c>
      <c r="G54" s="219" t="s">
        <v>63</v>
      </c>
      <c r="H54" s="218">
        <v>84</v>
      </c>
      <c r="I54" s="218">
        <v>21</v>
      </c>
      <c r="J54" s="218">
        <v>21</v>
      </c>
      <c r="K54" s="217">
        <v>34698.69</v>
      </c>
      <c r="L54" s="217">
        <v>34698.69</v>
      </c>
      <c r="M54" s="205">
        <v>0</v>
      </c>
      <c r="N54" s="218">
        <v>32</v>
      </c>
      <c r="O54" s="221">
        <v>35081.599999999999</v>
      </c>
      <c r="P54" s="217">
        <v>35081.599999999999</v>
      </c>
      <c r="Q54" s="205">
        <v>0</v>
      </c>
    </row>
    <row r="55" spans="1:17" s="202" customFormat="1" ht="16.5" customHeight="1" x14ac:dyDescent="0.2">
      <c r="A55" s="210">
        <f t="shared" si="2"/>
        <v>47</v>
      </c>
      <c r="B55" s="219" t="s">
        <v>184</v>
      </c>
      <c r="C55" s="219" t="s">
        <v>61</v>
      </c>
      <c r="D55" s="210" t="s">
        <v>185</v>
      </c>
      <c r="E55" s="220" t="s">
        <v>275</v>
      </c>
      <c r="F55" s="219" t="s">
        <v>200</v>
      </c>
      <c r="G55" s="219" t="s">
        <v>63</v>
      </c>
      <c r="H55" s="218">
        <v>104</v>
      </c>
      <c r="I55" s="218">
        <v>34</v>
      </c>
      <c r="J55" s="218">
        <v>34</v>
      </c>
      <c r="K55" s="217">
        <v>46862.1</v>
      </c>
      <c r="L55" s="217">
        <v>46862.1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f t="shared" si="2"/>
        <v>48</v>
      </c>
      <c r="B56" s="219" t="s">
        <v>145</v>
      </c>
      <c r="C56" s="219" t="s">
        <v>61</v>
      </c>
      <c r="D56" s="210" t="s">
        <v>179</v>
      </c>
      <c r="E56" s="210" t="s">
        <v>270</v>
      </c>
      <c r="F56" s="219" t="s">
        <v>201</v>
      </c>
      <c r="G56" s="219" t="s">
        <v>63</v>
      </c>
      <c r="H56" s="218">
        <v>127</v>
      </c>
      <c r="I56" s="218">
        <v>63</v>
      </c>
      <c r="J56" s="218">
        <v>63</v>
      </c>
      <c r="K56" s="217">
        <v>86053.58</v>
      </c>
      <c r="L56" s="217">
        <v>86053.58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f t="shared" si="2"/>
        <v>49</v>
      </c>
      <c r="B57" s="219" t="s">
        <v>132</v>
      </c>
      <c r="C57" s="219" t="s">
        <v>36</v>
      </c>
      <c r="D57" s="219"/>
      <c r="E57" s="210" t="s">
        <v>270</v>
      </c>
      <c r="F57" s="219" t="s">
        <v>202</v>
      </c>
      <c r="G57" s="219" t="s">
        <v>63</v>
      </c>
      <c r="H57" s="218">
        <v>40</v>
      </c>
      <c r="I57" s="218">
        <v>9</v>
      </c>
      <c r="J57" s="218">
        <v>9</v>
      </c>
      <c r="K57" s="217">
        <v>7576.6</v>
      </c>
      <c r="L57" s="217">
        <v>7576.6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f t="shared" si="2"/>
        <v>50</v>
      </c>
      <c r="B58" s="219" t="s">
        <v>138</v>
      </c>
      <c r="C58" s="219" t="s">
        <v>36</v>
      </c>
      <c r="D58" s="219"/>
      <c r="E58" s="210" t="s">
        <v>270</v>
      </c>
      <c r="F58" s="219" t="s">
        <v>203</v>
      </c>
      <c r="G58" s="219" t="s">
        <v>63</v>
      </c>
      <c r="H58" s="218">
        <v>17</v>
      </c>
      <c r="I58" s="218">
        <v>0</v>
      </c>
      <c r="J58" s="218">
        <v>0</v>
      </c>
      <c r="K58" s="217">
        <v>0</v>
      </c>
      <c r="L58" s="217">
        <v>0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f t="shared" si="2"/>
        <v>51</v>
      </c>
      <c r="B59" s="219" t="s">
        <v>140</v>
      </c>
      <c r="C59" s="219" t="s">
        <v>36</v>
      </c>
      <c r="D59" s="219"/>
      <c r="E59" s="210" t="s">
        <v>272</v>
      </c>
      <c r="F59" s="219" t="s">
        <v>204</v>
      </c>
      <c r="G59" s="219" t="s">
        <v>63</v>
      </c>
      <c r="H59" s="218">
        <v>9</v>
      </c>
      <c r="I59" s="218">
        <v>1</v>
      </c>
      <c r="J59" s="218">
        <v>1</v>
      </c>
      <c r="K59" s="217">
        <v>1841</v>
      </c>
      <c r="L59" s="217">
        <v>1841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f t="shared" si="2"/>
        <v>52</v>
      </c>
      <c r="B60" s="219" t="s">
        <v>236</v>
      </c>
      <c r="C60" s="219" t="s">
        <v>35</v>
      </c>
      <c r="D60" s="219" t="s">
        <v>306</v>
      </c>
      <c r="E60" s="219" t="s">
        <v>150</v>
      </c>
      <c r="F60" s="219" t="s">
        <v>253</v>
      </c>
      <c r="G60" s="219" t="s">
        <v>63</v>
      </c>
      <c r="H60" s="218">
        <v>1</v>
      </c>
      <c r="I60" s="218">
        <v>2</v>
      </c>
      <c r="J60" s="218">
        <v>2</v>
      </c>
      <c r="K60" s="217">
        <v>4970.7</v>
      </c>
      <c r="L60" s="217">
        <v>4970.7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f t="shared" si="2"/>
        <v>53</v>
      </c>
      <c r="B61" s="219" t="s">
        <v>181</v>
      </c>
      <c r="C61" s="219" t="s">
        <v>36</v>
      </c>
      <c r="D61" s="219"/>
      <c r="E61" s="210" t="s">
        <v>270</v>
      </c>
      <c r="F61" s="219" t="s">
        <v>205</v>
      </c>
      <c r="G61" s="219" t="s">
        <v>63</v>
      </c>
      <c r="H61" s="218">
        <v>11</v>
      </c>
      <c r="I61" s="218">
        <v>0</v>
      </c>
      <c r="J61" s="218">
        <v>0</v>
      </c>
      <c r="K61" s="217">
        <v>0</v>
      </c>
      <c r="L61" s="217">
        <v>0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f t="shared" si="2"/>
        <v>54</v>
      </c>
      <c r="B62" s="219" t="s">
        <v>81</v>
      </c>
      <c r="C62" s="219" t="s">
        <v>36</v>
      </c>
      <c r="D62" s="219"/>
      <c r="E62" s="210" t="s">
        <v>270</v>
      </c>
      <c r="F62" s="219" t="s">
        <v>206</v>
      </c>
      <c r="G62" s="219" t="s">
        <v>63</v>
      </c>
      <c r="H62" s="218">
        <v>33</v>
      </c>
      <c r="I62" s="218">
        <v>0</v>
      </c>
      <c r="J62" s="218">
        <v>0</v>
      </c>
      <c r="K62" s="217">
        <v>0</v>
      </c>
      <c r="L62" s="217">
        <v>0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f t="shared" si="2"/>
        <v>55</v>
      </c>
      <c r="B63" s="219" t="s">
        <v>138</v>
      </c>
      <c r="C63" s="219" t="s">
        <v>61</v>
      </c>
      <c r="D63" s="210" t="s">
        <v>191</v>
      </c>
      <c r="E63" s="210" t="s">
        <v>270</v>
      </c>
      <c r="F63" s="219" t="s">
        <v>255</v>
      </c>
      <c r="G63" s="219" t="s">
        <v>63</v>
      </c>
      <c r="H63" s="218">
        <v>18</v>
      </c>
      <c r="I63" s="218">
        <v>14</v>
      </c>
      <c r="J63" s="218">
        <v>14</v>
      </c>
      <c r="K63" s="217">
        <v>14606.4</v>
      </c>
      <c r="L63" s="217">
        <v>14606.4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f t="shared" si="2"/>
        <v>56</v>
      </c>
      <c r="B64" s="219" t="s">
        <v>132</v>
      </c>
      <c r="C64" s="219" t="s">
        <v>61</v>
      </c>
      <c r="D64" s="210" t="s">
        <v>238</v>
      </c>
      <c r="E64" s="210" t="s">
        <v>270</v>
      </c>
      <c r="F64" s="219" t="s">
        <v>257</v>
      </c>
      <c r="G64" s="219" t="s">
        <v>63</v>
      </c>
      <c r="H64" s="218">
        <v>35</v>
      </c>
      <c r="I64" s="218">
        <v>35</v>
      </c>
      <c r="J64" s="218">
        <v>35</v>
      </c>
      <c r="K64" s="217">
        <v>49816.2</v>
      </c>
      <c r="L64" s="217">
        <v>49816.2</v>
      </c>
      <c r="M64" s="205">
        <v>0</v>
      </c>
      <c r="N64" s="218">
        <v>0</v>
      </c>
      <c r="O64" s="217">
        <v>0</v>
      </c>
      <c r="P64" s="217">
        <v>0</v>
      </c>
      <c r="Q64" s="205">
        <v>0</v>
      </c>
    </row>
    <row r="65" spans="1:17" s="202" customFormat="1" ht="16.5" customHeight="1" x14ac:dyDescent="0.2">
      <c r="A65" s="210">
        <f t="shared" si="2"/>
        <v>57</v>
      </c>
      <c r="B65" s="219" t="s">
        <v>81</v>
      </c>
      <c r="C65" s="219" t="s">
        <v>61</v>
      </c>
      <c r="D65" s="210" t="s">
        <v>308</v>
      </c>
      <c r="E65" s="210" t="s">
        <v>270</v>
      </c>
      <c r="F65" s="219" t="s">
        <v>309</v>
      </c>
      <c r="G65" s="219" t="s">
        <v>63</v>
      </c>
      <c r="H65" s="218">
        <v>1</v>
      </c>
      <c r="I65" s="218">
        <v>0</v>
      </c>
      <c r="J65" s="218">
        <v>0</v>
      </c>
      <c r="K65" s="217">
        <v>0</v>
      </c>
      <c r="L65" s="217">
        <v>0</v>
      </c>
      <c r="M65" s="205">
        <v>0</v>
      </c>
      <c r="N65" s="218">
        <v>0</v>
      </c>
      <c r="O65" s="217">
        <v>0</v>
      </c>
      <c r="P65" s="217">
        <v>0</v>
      </c>
      <c r="Q65" s="205">
        <v>0</v>
      </c>
    </row>
    <row r="66" spans="1:17" s="202" customFormat="1" ht="16.5" customHeight="1" x14ac:dyDescent="0.2">
      <c r="A66" s="210">
        <f t="shared" si="2"/>
        <v>58</v>
      </c>
      <c r="B66" s="273" t="s">
        <v>58</v>
      </c>
      <c r="C66" s="281" t="s">
        <v>36</v>
      </c>
      <c r="D66" s="281"/>
      <c r="E66" s="210" t="s">
        <v>274</v>
      </c>
      <c r="F66" s="273" t="s">
        <v>291</v>
      </c>
      <c r="G66" s="273" t="s">
        <v>292</v>
      </c>
      <c r="H66" s="282">
        <v>58</v>
      </c>
      <c r="I66" s="282">
        <v>32</v>
      </c>
      <c r="J66" s="282">
        <v>32</v>
      </c>
      <c r="K66" s="283">
        <v>82826.399999999994</v>
      </c>
      <c r="L66" s="283">
        <v>82826.399999999994</v>
      </c>
      <c r="M66" s="205">
        <v>0</v>
      </c>
      <c r="N66" s="284">
        <v>34</v>
      </c>
      <c r="O66" s="283">
        <v>57094.3</v>
      </c>
      <c r="P66" s="283">
        <v>57094.3</v>
      </c>
      <c r="Q66" s="205">
        <v>0</v>
      </c>
    </row>
    <row r="67" spans="1:17" s="202" customFormat="1" ht="16.5" customHeight="1" x14ac:dyDescent="0.2">
      <c r="A67" s="210">
        <f t="shared" si="2"/>
        <v>59</v>
      </c>
      <c r="B67" s="281" t="s">
        <v>28</v>
      </c>
      <c r="C67" s="281" t="s">
        <v>36</v>
      </c>
      <c r="D67" s="281"/>
      <c r="E67" s="210" t="s">
        <v>268</v>
      </c>
      <c r="F67" s="273" t="s">
        <v>293</v>
      </c>
      <c r="G67" s="273" t="s">
        <v>292</v>
      </c>
      <c r="H67" s="282">
        <v>41</v>
      </c>
      <c r="I67" s="282">
        <v>14</v>
      </c>
      <c r="J67" s="282">
        <v>14</v>
      </c>
      <c r="K67" s="283">
        <v>25639.7</v>
      </c>
      <c r="L67" s="283">
        <v>14593.7</v>
      </c>
      <c r="M67" s="205">
        <v>11046</v>
      </c>
      <c r="N67" s="284">
        <v>0</v>
      </c>
      <c r="O67" s="283">
        <v>0</v>
      </c>
      <c r="P67" s="283">
        <v>0</v>
      </c>
      <c r="Q67" s="205">
        <v>0</v>
      </c>
    </row>
    <row r="68" spans="1:17" s="202" customFormat="1" ht="16.5" customHeight="1" x14ac:dyDescent="0.2">
      <c r="A68" s="210">
        <f t="shared" si="2"/>
        <v>60</v>
      </c>
      <c r="B68" s="273" t="s">
        <v>18</v>
      </c>
      <c r="C68" s="281" t="s">
        <v>61</v>
      </c>
      <c r="D68" s="273" t="s">
        <v>151</v>
      </c>
      <c r="E68" s="210" t="s">
        <v>268</v>
      </c>
      <c r="F68" s="273" t="s">
        <v>307</v>
      </c>
      <c r="G68" s="273" t="s">
        <v>292</v>
      </c>
      <c r="H68" s="282">
        <v>118</v>
      </c>
      <c r="I68" s="282">
        <v>59</v>
      </c>
      <c r="J68" s="282">
        <v>59</v>
      </c>
      <c r="K68" s="283">
        <v>54021.98</v>
      </c>
      <c r="L68" s="283">
        <v>48245.84</v>
      </c>
      <c r="M68" s="205">
        <v>5776.14</v>
      </c>
      <c r="N68" s="284">
        <v>26</v>
      </c>
      <c r="O68" s="283">
        <v>23186.19</v>
      </c>
      <c r="P68" s="283">
        <v>23186.19</v>
      </c>
      <c r="Q68" s="205">
        <v>0</v>
      </c>
    </row>
    <row r="69" spans="1:17" s="202" customFormat="1" ht="16.5" customHeight="1" x14ac:dyDescent="0.2">
      <c r="A69" s="210">
        <f t="shared" si="2"/>
        <v>61</v>
      </c>
      <c r="B69" s="281" t="s">
        <v>25</v>
      </c>
      <c r="C69" s="281" t="s">
        <v>36</v>
      </c>
      <c r="D69" s="281"/>
      <c r="E69" s="273" t="s">
        <v>281</v>
      </c>
      <c r="F69" s="273" t="s">
        <v>295</v>
      </c>
      <c r="G69" s="273" t="s">
        <v>292</v>
      </c>
      <c r="H69" s="282">
        <v>38</v>
      </c>
      <c r="I69" s="282">
        <v>15</v>
      </c>
      <c r="J69" s="282">
        <v>15</v>
      </c>
      <c r="K69" s="283">
        <v>8837.2999999999993</v>
      </c>
      <c r="L69" s="283">
        <v>8103.09</v>
      </c>
      <c r="M69" s="205">
        <v>734.21</v>
      </c>
      <c r="N69" s="284">
        <v>10</v>
      </c>
      <c r="O69" s="283">
        <v>4804.8</v>
      </c>
      <c r="P69" s="283">
        <v>4804.8</v>
      </c>
      <c r="Q69" s="205">
        <v>0</v>
      </c>
    </row>
    <row r="70" spans="1:17" s="202" customFormat="1" ht="16.5" customHeight="1" x14ac:dyDescent="0.2">
      <c r="A70" s="210">
        <f t="shared" si="2"/>
        <v>62</v>
      </c>
      <c r="B70" s="281" t="s">
        <v>71</v>
      </c>
      <c r="C70" s="281" t="s">
        <v>36</v>
      </c>
      <c r="D70" s="281"/>
      <c r="E70" s="273" t="s">
        <v>301</v>
      </c>
      <c r="F70" s="273" t="s">
        <v>297</v>
      </c>
      <c r="G70" s="273" t="s">
        <v>292</v>
      </c>
      <c r="H70" s="282">
        <v>82</v>
      </c>
      <c r="I70" s="282">
        <v>56</v>
      </c>
      <c r="J70" s="282">
        <v>56</v>
      </c>
      <c r="K70" s="283">
        <v>41634.400000000001</v>
      </c>
      <c r="L70" s="283">
        <v>41634.400000000001</v>
      </c>
      <c r="M70" s="205">
        <v>0</v>
      </c>
      <c r="N70" s="284">
        <v>27</v>
      </c>
      <c r="O70" s="283">
        <v>28270.15</v>
      </c>
      <c r="P70" s="283">
        <v>28270.15</v>
      </c>
      <c r="Q70" s="205">
        <v>0</v>
      </c>
    </row>
    <row r="71" spans="1:17" s="202" customFormat="1" ht="16.5" customHeight="1" x14ac:dyDescent="0.2">
      <c r="A71" s="210">
        <f t="shared" si="2"/>
        <v>63</v>
      </c>
      <c r="B71" s="281" t="s">
        <v>30</v>
      </c>
      <c r="C71" s="281" t="s">
        <v>36</v>
      </c>
      <c r="D71" s="281"/>
      <c r="E71" s="273" t="s">
        <v>282</v>
      </c>
      <c r="F71" s="273" t="s">
        <v>298</v>
      </c>
      <c r="G71" s="273" t="s">
        <v>292</v>
      </c>
      <c r="H71" s="282">
        <v>37</v>
      </c>
      <c r="I71" s="282">
        <v>0</v>
      </c>
      <c r="J71" s="282">
        <v>0</v>
      </c>
      <c r="K71" s="283">
        <v>0</v>
      </c>
      <c r="L71" s="283">
        <v>0</v>
      </c>
      <c r="M71" s="205">
        <v>0</v>
      </c>
      <c r="N71" s="284">
        <v>0</v>
      </c>
      <c r="O71" s="283">
        <v>0</v>
      </c>
      <c r="P71" s="283">
        <v>0</v>
      </c>
      <c r="Q71" s="205">
        <v>0</v>
      </c>
    </row>
    <row r="72" spans="1:17" s="202" customFormat="1" ht="16.5" customHeight="1" x14ac:dyDescent="0.2">
      <c r="A72" s="210">
        <f t="shared" si="2"/>
        <v>64</v>
      </c>
      <c r="B72" s="281" t="s">
        <v>26</v>
      </c>
      <c r="C72" s="281" t="s">
        <v>36</v>
      </c>
      <c r="D72" s="281"/>
      <c r="E72" s="273" t="s">
        <v>282</v>
      </c>
      <c r="F72" s="273" t="s">
        <v>299</v>
      </c>
      <c r="G72" s="273" t="s">
        <v>292</v>
      </c>
      <c r="H72" s="282">
        <v>61</v>
      </c>
      <c r="I72" s="282">
        <v>32</v>
      </c>
      <c r="J72" s="282">
        <v>32</v>
      </c>
      <c r="K72" s="283">
        <v>54651.64</v>
      </c>
      <c r="L72" s="283">
        <v>53436.58</v>
      </c>
      <c r="M72" s="205">
        <v>1215.06</v>
      </c>
      <c r="N72" s="284">
        <v>13</v>
      </c>
      <c r="O72" s="283">
        <v>28218.55</v>
      </c>
      <c r="P72" s="283">
        <v>28218.55</v>
      </c>
      <c r="Q72" s="205">
        <v>0</v>
      </c>
    </row>
    <row r="73" spans="1:17" s="202" customFormat="1" ht="16.5" customHeight="1" x14ac:dyDescent="0.2">
      <c r="A73" s="210">
        <f t="shared" si="2"/>
        <v>65</v>
      </c>
      <c r="B73" s="273" t="s">
        <v>145</v>
      </c>
      <c r="C73" s="281" t="s">
        <v>61</v>
      </c>
      <c r="D73" s="210" t="s">
        <v>179</v>
      </c>
      <c r="E73" s="210" t="s">
        <v>270</v>
      </c>
      <c r="F73" s="273" t="s">
        <v>300</v>
      </c>
      <c r="G73" s="273" t="s">
        <v>292</v>
      </c>
      <c r="H73" s="282">
        <v>5</v>
      </c>
      <c r="I73" s="282">
        <v>3</v>
      </c>
      <c r="J73" s="282">
        <v>3</v>
      </c>
      <c r="K73" s="283">
        <v>5286</v>
      </c>
      <c r="L73" s="283">
        <v>5286</v>
      </c>
      <c r="M73" s="205">
        <v>0</v>
      </c>
      <c r="N73" s="284">
        <v>0</v>
      </c>
      <c r="O73" s="283">
        <v>0</v>
      </c>
      <c r="P73" s="283">
        <v>0</v>
      </c>
      <c r="Q73" s="205">
        <v>0</v>
      </c>
    </row>
    <row r="75" spans="1:17" hidden="1" x14ac:dyDescent="0.2"/>
  </sheetData>
  <autoFilter ref="A8:Q74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37" workbookViewId="0">
      <selection activeCell="B43" sqref="B43"/>
    </sheetView>
  </sheetViews>
  <sheetFormatPr defaultRowHeight="12.75" x14ac:dyDescent="0.2"/>
  <cols>
    <col min="1" max="1" width="4.28515625" style="169" customWidth="1"/>
    <col min="2" max="2" width="34.28515625" style="169" customWidth="1"/>
    <col min="3" max="3" width="9.140625" style="169"/>
    <col min="4" max="4" width="28.140625" style="169" customWidth="1"/>
    <col min="5" max="5" width="36.85546875" style="169" customWidth="1"/>
    <col min="6" max="6" width="19.85546875" style="169" customWidth="1"/>
    <col min="7" max="7" width="34.42578125" style="169" customWidth="1"/>
    <col min="8" max="10" width="9.140625" style="169"/>
    <col min="11" max="12" width="10.42578125" style="169" customWidth="1"/>
    <col min="13" max="13" width="9.42578125" style="169" customWidth="1"/>
    <col min="14" max="14" width="9.140625" style="169"/>
    <col min="15" max="16" width="10.42578125" style="169" customWidth="1"/>
    <col min="17" max="17" width="9.42578125" style="169" customWidth="1"/>
    <col min="18" max="256" width="9.140625" style="169"/>
    <col min="257" max="257" width="4.28515625" style="169" customWidth="1"/>
    <col min="258" max="258" width="34.28515625" style="169" customWidth="1"/>
    <col min="259" max="259" width="9.140625" style="169"/>
    <col min="260" max="260" width="28.140625" style="169" customWidth="1"/>
    <col min="261" max="261" width="36.85546875" style="169" customWidth="1"/>
    <col min="262" max="262" width="19.85546875" style="169" customWidth="1"/>
    <col min="263" max="263" width="34.42578125" style="169" customWidth="1"/>
    <col min="264" max="266" width="9.140625" style="169"/>
    <col min="267" max="268" width="10.42578125" style="169" customWidth="1"/>
    <col min="269" max="269" width="9.42578125" style="169" customWidth="1"/>
    <col min="270" max="270" width="9.140625" style="169"/>
    <col min="271" max="272" width="10.42578125" style="169" customWidth="1"/>
    <col min="273" max="273" width="9.42578125" style="169" customWidth="1"/>
    <col min="274" max="512" width="9.140625" style="169"/>
    <col min="513" max="513" width="4.28515625" style="169" customWidth="1"/>
    <col min="514" max="514" width="34.28515625" style="169" customWidth="1"/>
    <col min="515" max="515" width="9.140625" style="169"/>
    <col min="516" max="516" width="28.140625" style="169" customWidth="1"/>
    <col min="517" max="517" width="36.85546875" style="169" customWidth="1"/>
    <col min="518" max="518" width="19.85546875" style="169" customWidth="1"/>
    <col min="519" max="519" width="34.42578125" style="169" customWidth="1"/>
    <col min="520" max="522" width="9.140625" style="169"/>
    <col min="523" max="524" width="10.42578125" style="169" customWidth="1"/>
    <col min="525" max="525" width="9.42578125" style="169" customWidth="1"/>
    <col min="526" max="526" width="9.140625" style="169"/>
    <col min="527" max="528" width="10.42578125" style="169" customWidth="1"/>
    <col min="529" max="529" width="9.42578125" style="169" customWidth="1"/>
    <col min="530" max="768" width="9.140625" style="169"/>
    <col min="769" max="769" width="4.28515625" style="169" customWidth="1"/>
    <col min="770" max="770" width="34.28515625" style="169" customWidth="1"/>
    <col min="771" max="771" width="9.140625" style="169"/>
    <col min="772" max="772" width="28.140625" style="169" customWidth="1"/>
    <col min="773" max="773" width="36.85546875" style="169" customWidth="1"/>
    <col min="774" max="774" width="19.85546875" style="169" customWidth="1"/>
    <col min="775" max="775" width="34.42578125" style="169" customWidth="1"/>
    <col min="776" max="778" width="9.140625" style="169"/>
    <col min="779" max="780" width="10.42578125" style="169" customWidth="1"/>
    <col min="781" max="781" width="9.42578125" style="169" customWidth="1"/>
    <col min="782" max="782" width="9.140625" style="169"/>
    <col min="783" max="784" width="10.42578125" style="169" customWidth="1"/>
    <col min="785" max="785" width="9.42578125" style="169" customWidth="1"/>
    <col min="786" max="1024" width="9.140625" style="169"/>
    <col min="1025" max="1025" width="4.28515625" style="169" customWidth="1"/>
    <col min="1026" max="1026" width="34.28515625" style="169" customWidth="1"/>
    <col min="1027" max="1027" width="9.140625" style="169"/>
    <col min="1028" max="1028" width="28.140625" style="169" customWidth="1"/>
    <col min="1029" max="1029" width="36.85546875" style="169" customWidth="1"/>
    <col min="1030" max="1030" width="19.85546875" style="169" customWidth="1"/>
    <col min="1031" max="1031" width="34.42578125" style="169" customWidth="1"/>
    <col min="1032" max="1034" width="9.140625" style="169"/>
    <col min="1035" max="1036" width="10.42578125" style="169" customWidth="1"/>
    <col min="1037" max="1037" width="9.42578125" style="169" customWidth="1"/>
    <col min="1038" max="1038" width="9.140625" style="169"/>
    <col min="1039" max="1040" width="10.42578125" style="169" customWidth="1"/>
    <col min="1041" max="1041" width="9.42578125" style="169" customWidth="1"/>
    <col min="1042" max="1280" width="9.140625" style="169"/>
    <col min="1281" max="1281" width="4.28515625" style="169" customWidth="1"/>
    <col min="1282" max="1282" width="34.28515625" style="169" customWidth="1"/>
    <col min="1283" max="1283" width="9.140625" style="169"/>
    <col min="1284" max="1284" width="28.140625" style="169" customWidth="1"/>
    <col min="1285" max="1285" width="36.85546875" style="169" customWidth="1"/>
    <col min="1286" max="1286" width="19.85546875" style="169" customWidth="1"/>
    <col min="1287" max="1287" width="34.42578125" style="169" customWidth="1"/>
    <col min="1288" max="1290" width="9.140625" style="169"/>
    <col min="1291" max="1292" width="10.42578125" style="169" customWidth="1"/>
    <col min="1293" max="1293" width="9.42578125" style="169" customWidth="1"/>
    <col min="1294" max="1294" width="9.140625" style="169"/>
    <col min="1295" max="1296" width="10.42578125" style="169" customWidth="1"/>
    <col min="1297" max="1297" width="9.42578125" style="169" customWidth="1"/>
    <col min="1298" max="1536" width="9.140625" style="169"/>
    <col min="1537" max="1537" width="4.28515625" style="169" customWidth="1"/>
    <col min="1538" max="1538" width="34.28515625" style="169" customWidth="1"/>
    <col min="1539" max="1539" width="9.140625" style="169"/>
    <col min="1540" max="1540" width="28.140625" style="169" customWidth="1"/>
    <col min="1541" max="1541" width="36.85546875" style="169" customWidth="1"/>
    <col min="1542" max="1542" width="19.85546875" style="169" customWidth="1"/>
    <col min="1543" max="1543" width="34.42578125" style="169" customWidth="1"/>
    <col min="1544" max="1546" width="9.140625" style="169"/>
    <col min="1547" max="1548" width="10.42578125" style="169" customWidth="1"/>
    <col min="1549" max="1549" width="9.42578125" style="169" customWidth="1"/>
    <col min="1550" max="1550" width="9.140625" style="169"/>
    <col min="1551" max="1552" width="10.42578125" style="169" customWidth="1"/>
    <col min="1553" max="1553" width="9.42578125" style="169" customWidth="1"/>
    <col min="1554" max="1792" width="9.140625" style="169"/>
    <col min="1793" max="1793" width="4.28515625" style="169" customWidth="1"/>
    <col min="1794" max="1794" width="34.28515625" style="169" customWidth="1"/>
    <col min="1795" max="1795" width="9.140625" style="169"/>
    <col min="1796" max="1796" width="28.140625" style="169" customWidth="1"/>
    <col min="1797" max="1797" width="36.85546875" style="169" customWidth="1"/>
    <col min="1798" max="1798" width="19.85546875" style="169" customWidth="1"/>
    <col min="1799" max="1799" width="34.42578125" style="169" customWidth="1"/>
    <col min="1800" max="1802" width="9.140625" style="169"/>
    <col min="1803" max="1804" width="10.42578125" style="169" customWidth="1"/>
    <col min="1805" max="1805" width="9.42578125" style="169" customWidth="1"/>
    <col min="1806" max="1806" width="9.140625" style="169"/>
    <col min="1807" max="1808" width="10.42578125" style="169" customWidth="1"/>
    <col min="1809" max="1809" width="9.42578125" style="169" customWidth="1"/>
    <col min="1810" max="2048" width="9.140625" style="169"/>
    <col min="2049" max="2049" width="4.28515625" style="169" customWidth="1"/>
    <col min="2050" max="2050" width="34.28515625" style="169" customWidth="1"/>
    <col min="2051" max="2051" width="9.140625" style="169"/>
    <col min="2052" max="2052" width="28.140625" style="169" customWidth="1"/>
    <col min="2053" max="2053" width="36.85546875" style="169" customWidth="1"/>
    <col min="2054" max="2054" width="19.85546875" style="169" customWidth="1"/>
    <col min="2055" max="2055" width="34.42578125" style="169" customWidth="1"/>
    <col min="2056" max="2058" width="9.140625" style="169"/>
    <col min="2059" max="2060" width="10.42578125" style="169" customWidth="1"/>
    <col min="2061" max="2061" width="9.42578125" style="169" customWidth="1"/>
    <col min="2062" max="2062" width="9.140625" style="169"/>
    <col min="2063" max="2064" width="10.42578125" style="169" customWidth="1"/>
    <col min="2065" max="2065" width="9.42578125" style="169" customWidth="1"/>
    <col min="2066" max="2304" width="9.140625" style="169"/>
    <col min="2305" max="2305" width="4.28515625" style="169" customWidth="1"/>
    <col min="2306" max="2306" width="34.28515625" style="169" customWidth="1"/>
    <col min="2307" max="2307" width="9.140625" style="169"/>
    <col min="2308" max="2308" width="28.140625" style="169" customWidth="1"/>
    <col min="2309" max="2309" width="36.85546875" style="169" customWidth="1"/>
    <col min="2310" max="2310" width="19.85546875" style="169" customWidth="1"/>
    <col min="2311" max="2311" width="34.42578125" style="169" customWidth="1"/>
    <col min="2312" max="2314" width="9.140625" style="169"/>
    <col min="2315" max="2316" width="10.42578125" style="169" customWidth="1"/>
    <col min="2317" max="2317" width="9.42578125" style="169" customWidth="1"/>
    <col min="2318" max="2318" width="9.140625" style="169"/>
    <col min="2319" max="2320" width="10.42578125" style="169" customWidth="1"/>
    <col min="2321" max="2321" width="9.42578125" style="169" customWidth="1"/>
    <col min="2322" max="2560" width="9.140625" style="169"/>
    <col min="2561" max="2561" width="4.28515625" style="169" customWidth="1"/>
    <col min="2562" max="2562" width="34.28515625" style="169" customWidth="1"/>
    <col min="2563" max="2563" width="9.140625" style="169"/>
    <col min="2564" max="2564" width="28.140625" style="169" customWidth="1"/>
    <col min="2565" max="2565" width="36.85546875" style="169" customWidth="1"/>
    <col min="2566" max="2566" width="19.85546875" style="169" customWidth="1"/>
    <col min="2567" max="2567" width="34.42578125" style="169" customWidth="1"/>
    <col min="2568" max="2570" width="9.140625" style="169"/>
    <col min="2571" max="2572" width="10.42578125" style="169" customWidth="1"/>
    <col min="2573" max="2573" width="9.42578125" style="169" customWidth="1"/>
    <col min="2574" max="2574" width="9.140625" style="169"/>
    <col min="2575" max="2576" width="10.42578125" style="169" customWidth="1"/>
    <col min="2577" max="2577" width="9.42578125" style="169" customWidth="1"/>
    <col min="2578" max="2816" width="9.140625" style="169"/>
    <col min="2817" max="2817" width="4.28515625" style="169" customWidth="1"/>
    <col min="2818" max="2818" width="34.28515625" style="169" customWidth="1"/>
    <col min="2819" max="2819" width="9.140625" style="169"/>
    <col min="2820" max="2820" width="28.140625" style="169" customWidth="1"/>
    <col min="2821" max="2821" width="36.85546875" style="169" customWidth="1"/>
    <col min="2822" max="2822" width="19.85546875" style="169" customWidth="1"/>
    <col min="2823" max="2823" width="34.42578125" style="169" customWidth="1"/>
    <col min="2824" max="2826" width="9.140625" style="169"/>
    <col min="2827" max="2828" width="10.42578125" style="169" customWidth="1"/>
    <col min="2829" max="2829" width="9.42578125" style="169" customWidth="1"/>
    <col min="2830" max="2830" width="9.140625" style="169"/>
    <col min="2831" max="2832" width="10.42578125" style="169" customWidth="1"/>
    <col min="2833" max="2833" width="9.42578125" style="169" customWidth="1"/>
    <col min="2834" max="3072" width="9.140625" style="169"/>
    <col min="3073" max="3073" width="4.28515625" style="169" customWidth="1"/>
    <col min="3074" max="3074" width="34.28515625" style="169" customWidth="1"/>
    <col min="3075" max="3075" width="9.140625" style="169"/>
    <col min="3076" max="3076" width="28.140625" style="169" customWidth="1"/>
    <col min="3077" max="3077" width="36.85546875" style="169" customWidth="1"/>
    <col min="3078" max="3078" width="19.85546875" style="169" customWidth="1"/>
    <col min="3079" max="3079" width="34.42578125" style="169" customWidth="1"/>
    <col min="3080" max="3082" width="9.140625" style="169"/>
    <col min="3083" max="3084" width="10.42578125" style="169" customWidth="1"/>
    <col min="3085" max="3085" width="9.42578125" style="169" customWidth="1"/>
    <col min="3086" max="3086" width="9.140625" style="169"/>
    <col min="3087" max="3088" width="10.42578125" style="169" customWidth="1"/>
    <col min="3089" max="3089" width="9.42578125" style="169" customWidth="1"/>
    <col min="3090" max="3328" width="9.140625" style="169"/>
    <col min="3329" max="3329" width="4.28515625" style="169" customWidth="1"/>
    <col min="3330" max="3330" width="34.28515625" style="169" customWidth="1"/>
    <col min="3331" max="3331" width="9.140625" style="169"/>
    <col min="3332" max="3332" width="28.140625" style="169" customWidth="1"/>
    <col min="3333" max="3333" width="36.85546875" style="169" customWidth="1"/>
    <col min="3334" max="3334" width="19.85546875" style="169" customWidth="1"/>
    <col min="3335" max="3335" width="34.42578125" style="169" customWidth="1"/>
    <col min="3336" max="3338" width="9.140625" style="169"/>
    <col min="3339" max="3340" width="10.42578125" style="169" customWidth="1"/>
    <col min="3341" max="3341" width="9.42578125" style="169" customWidth="1"/>
    <col min="3342" max="3342" width="9.140625" style="169"/>
    <col min="3343" max="3344" width="10.42578125" style="169" customWidth="1"/>
    <col min="3345" max="3345" width="9.42578125" style="169" customWidth="1"/>
    <col min="3346" max="3584" width="9.140625" style="169"/>
    <col min="3585" max="3585" width="4.28515625" style="169" customWidth="1"/>
    <col min="3586" max="3586" width="34.28515625" style="169" customWidth="1"/>
    <col min="3587" max="3587" width="9.140625" style="169"/>
    <col min="3588" max="3588" width="28.140625" style="169" customWidth="1"/>
    <col min="3589" max="3589" width="36.85546875" style="169" customWidth="1"/>
    <col min="3590" max="3590" width="19.85546875" style="169" customWidth="1"/>
    <col min="3591" max="3591" width="34.42578125" style="169" customWidth="1"/>
    <col min="3592" max="3594" width="9.140625" style="169"/>
    <col min="3595" max="3596" width="10.42578125" style="169" customWidth="1"/>
    <col min="3597" max="3597" width="9.42578125" style="169" customWidth="1"/>
    <col min="3598" max="3598" width="9.140625" style="169"/>
    <col min="3599" max="3600" width="10.42578125" style="169" customWidth="1"/>
    <col min="3601" max="3601" width="9.42578125" style="169" customWidth="1"/>
    <col min="3602" max="3840" width="9.140625" style="169"/>
    <col min="3841" max="3841" width="4.28515625" style="169" customWidth="1"/>
    <col min="3842" max="3842" width="34.28515625" style="169" customWidth="1"/>
    <col min="3843" max="3843" width="9.140625" style="169"/>
    <col min="3844" max="3844" width="28.140625" style="169" customWidth="1"/>
    <col min="3845" max="3845" width="36.85546875" style="169" customWidth="1"/>
    <col min="3846" max="3846" width="19.85546875" style="169" customWidth="1"/>
    <col min="3847" max="3847" width="34.42578125" style="169" customWidth="1"/>
    <col min="3848" max="3850" width="9.140625" style="169"/>
    <col min="3851" max="3852" width="10.42578125" style="169" customWidth="1"/>
    <col min="3853" max="3853" width="9.42578125" style="169" customWidth="1"/>
    <col min="3854" max="3854" width="9.140625" style="169"/>
    <col min="3855" max="3856" width="10.42578125" style="169" customWidth="1"/>
    <col min="3857" max="3857" width="9.42578125" style="169" customWidth="1"/>
    <col min="3858" max="4096" width="9.140625" style="169"/>
    <col min="4097" max="4097" width="4.28515625" style="169" customWidth="1"/>
    <col min="4098" max="4098" width="34.28515625" style="169" customWidth="1"/>
    <col min="4099" max="4099" width="9.140625" style="169"/>
    <col min="4100" max="4100" width="28.140625" style="169" customWidth="1"/>
    <col min="4101" max="4101" width="36.85546875" style="169" customWidth="1"/>
    <col min="4102" max="4102" width="19.85546875" style="169" customWidth="1"/>
    <col min="4103" max="4103" width="34.42578125" style="169" customWidth="1"/>
    <col min="4104" max="4106" width="9.140625" style="169"/>
    <col min="4107" max="4108" width="10.42578125" style="169" customWidth="1"/>
    <col min="4109" max="4109" width="9.42578125" style="169" customWidth="1"/>
    <col min="4110" max="4110" width="9.140625" style="169"/>
    <col min="4111" max="4112" width="10.42578125" style="169" customWidth="1"/>
    <col min="4113" max="4113" width="9.42578125" style="169" customWidth="1"/>
    <col min="4114" max="4352" width="9.140625" style="169"/>
    <col min="4353" max="4353" width="4.28515625" style="169" customWidth="1"/>
    <col min="4354" max="4354" width="34.28515625" style="169" customWidth="1"/>
    <col min="4355" max="4355" width="9.140625" style="169"/>
    <col min="4356" max="4356" width="28.140625" style="169" customWidth="1"/>
    <col min="4357" max="4357" width="36.85546875" style="169" customWidth="1"/>
    <col min="4358" max="4358" width="19.85546875" style="169" customWidth="1"/>
    <col min="4359" max="4359" width="34.42578125" style="169" customWidth="1"/>
    <col min="4360" max="4362" width="9.140625" style="169"/>
    <col min="4363" max="4364" width="10.42578125" style="169" customWidth="1"/>
    <col min="4365" max="4365" width="9.42578125" style="169" customWidth="1"/>
    <col min="4366" max="4366" width="9.140625" style="169"/>
    <col min="4367" max="4368" width="10.42578125" style="169" customWidth="1"/>
    <col min="4369" max="4369" width="9.42578125" style="169" customWidth="1"/>
    <col min="4370" max="4608" width="9.140625" style="169"/>
    <col min="4609" max="4609" width="4.28515625" style="169" customWidth="1"/>
    <col min="4610" max="4610" width="34.28515625" style="169" customWidth="1"/>
    <col min="4611" max="4611" width="9.140625" style="169"/>
    <col min="4612" max="4612" width="28.140625" style="169" customWidth="1"/>
    <col min="4613" max="4613" width="36.85546875" style="169" customWidth="1"/>
    <col min="4614" max="4614" width="19.85546875" style="169" customWidth="1"/>
    <col min="4615" max="4615" width="34.42578125" style="169" customWidth="1"/>
    <col min="4616" max="4618" width="9.140625" style="169"/>
    <col min="4619" max="4620" width="10.42578125" style="169" customWidth="1"/>
    <col min="4621" max="4621" width="9.42578125" style="169" customWidth="1"/>
    <col min="4622" max="4622" width="9.140625" style="169"/>
    <col min="4623" max="4624" width="10.42578125" style="169" customWidth="1"/>
    <col min="4625" max="4625" width="9.42578125" style="169" customWidth="1"/>
    <col min="4626" max="4864" width="9.140625" style="169"/>
    <col min="4865" max="4865" width="4.28515625" style="169" customWidth="1"/>
    <col min="4866" max="4866" width="34.28515625" style="169" customWidth="1"/>
    <col min="4867" max="4867" width="9.140625" style="169"/>
    <col min="4868" max="4868" width="28.140625" style="169" customWidth="1"/>
    <col min="4869" max="4869" width="36.85546875" style="169" customWidth="1"/>
    <col min="4870" max="4870" width="19.85546875" style="169" customWidth="1"/>
    <col min="4871" max="4871" width="34.42578125" style="169" customWidth="1"/>
    <col min="4872" max="4874" width="9.140625" style="169"/>
    <col min="4875" max="4876" width="10.42578125" style="169" customWidth="1"/>
    <col min="4877" max="4877" width="9.42578125" style="169" customWidth="1"/>
    <col min="4878" max="4878" width="9.140625" style="169"/>
    <col min="4879" max="4880" width="10.42578125" style="169" customWidth="1"/>
    <col min="4881" max="4881" width="9.42578125" style="169" customWidth="1"/>
    <col min="4882" max="5120" width="9.140625" style="169"/>
    <col min="5121" max="5121" width="4.28515625" style="169" customWidth="1"/>
    <col min="5122" max="5122" width="34.28515625" style="169" customWidth="1"/>
    <col min="5123" max="5123" width="9.140625" style="169"/>
    <col min="5124" max="5124" width="28.140625" style="169" customWidth="1"/>
    <col min="5125" max="5125" width="36.85546875" style="169" customWidth="1"/>
    <col min="5126" max="5126" width="19.85546875" style="169" customWidth="1"/>
    <col min="5127" max="5127" width="34.42578125" style="169" customWidth="1"/>
    <col min="5128" max="5130" width="9.140625" style="169"/>
    <col min="5131" max="5132" width="10.42578125" style="169" customWidth="1"/>
    <col min="5133" max="5133" width="9.42578125" style="169" customWidth="1"/>
    <col min="5134" max="5134" width="9.140625" style="169"/>
    <col min="5135" max="5136" width="10.42578125" style="169" customWidth="1"/>
    <col min="5137" max="5137" width="9.42578125" style="169" customWidth="1"/>
    <col min="5138" max="5376" width="9.140625" style="169"/>
    <col min="5377" max="5377" width="4.28515625" style="169" customWidth="1"/>
    <col min="5378" max="5378" width="34.28515625" style="169" customWidth="1"/>
    <col min="5379" max="5379" width="9.140625" style="169"/>
    <col min="5380" max="5380" width="28.140625" style="169" customWidth="1"/>
    <col min="5381" max="5381" width="36.85546875" style="169" customWidth="1"/>
    <col min="5382" max="5382" width="19.85546875" style="169" customWidth="1"/>
    <col min="5383" max="5383" width="34.42578125" style="169" customWidth="1"/>
    <col min="5384" max="5386" width="9.140625" style="169"/>
    <col min="5387" max="5388" width="10.42578125" style="169" customWidth="1"/>
    <col min="5389" max="5389" width="9.42578125" style="169" customWidth="1"/>
    <col min="5390" max="5390" width="9.140625" style="169"/>
    <col min="5391" max="5392" width="10.42578125" style="169" customWidth="1"/>
    <col min="5393" max="5393" width="9.42578125" style="169" customWidth="1"/>
    <col min="5394" max="5632" width="9.140625" style="169"/>
    <col min="5633" max="5633" width="4.28515625" style="169" customWidth="1"/>
    <col min="5634" max="5634" width="34.28515625" style="169" customWidth="1"/>
    <col min="5635" max="5635" width="9.140625" style="169"/>
    <col min="5636" max="5636" width="28.140625" style="169" customWidth="1"/>
    <col min="5637" max="5637" width="36.85546875" style="169" customWidth="1"/>
    <col min="5638" max="5638" width="19.85546875" style="169" customWidth="1"/>
    <col min="5639" max="5639" width="34.42578125" style="169" customWidth="1"/>
    <col min="5640" max="5642" width="9.140625" style="169"/>
    <col min="5643" max="5644" width="10.42578125" style="169" customWidth="1"/>
    <col min="5645" max="5645" width="9.42578125" style="169" customWidth="1"/>
    <col min="5646" max="5646" width="9.140625" style="169"/>
    <col min="5647" max="5648" width="10.42578125" style="169" customWidth="1"/>
    <col min="5649" max="5649" width="9.42578125" style="169" customWidth="1"/>
    <col min="5650" max="5888" width="9.140625" style="169"/>
    <col min="5889" max="5889" width="4.28515625" style="169" customWidth="1"/>
    <col min="5890" max="5890" width="34.28515625" style="169" customWidth="1"/>
    <col min="5891" max="5891" width="9.140625" style="169"/>
    <col min="5892" max="5892" width="28.140625" style="169" customWidth="1"/>
    <col min="5893" max="5893" width="36.85546875" style="169" customWidth="1"/>
    <col min="5894" max="5894" width="19.85546875" style="169" customWidth="1"/>
    <col min="5895" max="5895" width="34.42578125" style="169" customWidth="1"/>
    <col min="5896" max="5898" width="9.140625" style="169"/>
    <col min="5899" max="5900" width="10.42578125" style="169" customWidth="1"/>
    <col min="5901" max="5901" width="9.42578125" style="169" customWidth="1"/>
    <col min="5902" max="5902" width="9.140625" style="169"/>
    <col min="5903" max="5904" width="10.42578125" style="169" customWidth="1"/>
    <col min="5905" max="5905" width="9.42578125" style="169" customWidth="1"/>
    <col min="5906" max="6144" width="9.140625" style="169"/>
    <col min="6145" max="6145" width="4.28515625" style="169" customWidth="1"/>
    <col min="6146" max="6146" width="34.28515625" style="169" customWidth="1"/>
    <col min="6147" max="6147" width="9.140625" style="169"/>
    <col min="6148" max="6148" width="28.140625" style="169" customWidth="1"/>
    <col min="6149" max="6149" width="36.85546875" style="169" customWidth="1"/>
    <col min="6150" max="6150" width="19.85546875" style="169" customWidth="1"/>
    <col min="6151" max="6151" width="34.42578125" style="169" customWidth="1"/>
    <col min="6152" max="6154" width="9.140625" style="169"/>
    <col min="6155" max="6156" width="10.42578125" style="169" customWidth="1"/>
    <col min="6157" max="6157" width="9.42578125" style="169" customWidth="1"/>
    <col min="6158" max="6158" width="9.140625" style="169"/>
    <col min="6159" max="6160" width="10.42578125" style="169" customWidth="1"/>
    <col min="6161" max="6161" width="9.42578125" style="169" customWidth="1"/>
    <col min="6162" max="6400" width="9.140625" style="169"/>
    <col min="6401" max="6401" width="4.28515625" style="169" customWidth="1"/>
    <col min="6402" max="6402" width="34.28515625" style="169" customWidth="1"/>
    <col min="6403" max="6403" width="9.140625" style="169"/>
    <col min="6404" max="6404" width="28.140625" style="169" customWidth="1"/>
    <col min="6405" max="6405" width="36.85546875" style="169" customWidth="1"/>
    <col min="6406" max="6406" width="19.85546875" style="169" customWidth="1"/>
    <col min="6407" max="6407" width="34.42578125" style="169" customWidth="1"/>
    <col min="6408" max="6410" width="9.140625" style="169"/>
    <col min="6411" max="6412" width="10.42578125" style="169" customWidth="1"/>
    <col min="6413" max="6413" width="9.42578125" style="169" customWidth="1"/>
    <col min="6414" max="6414" width="9.140625" style="169"/>
    <col min="6415" max="6416" width="10.42578125" style="169" customWidth="1"/>
    <col min="6417" max="6417" width="9.42578125" style="169" customWidth="1"/>
    <col min="6418" max="6656" width="9.140625" style="169"/>
    <col min="6657" max="6657" width="4.28515625" style="169" customWidth="1"/>
    <col min="6658" max="6658" width="34.28515625" style="169" customWidth="1"/>
    <col min="6659" max="6659" width="9.140625" style="169"/>
    <col min="6660" max="6660" width="28.140625" style="169" customWidth="1"/>
    <col min="6661" max="6661" width="36.85546875" style="169" customWidth="1"/>
    <col min="6662" max="6662" width="19.85546875" style="169" customWidth="1"/>
    <col min="6663" max="6663" width="34.42578125" style="169" customWidth="1"/>
    <col min="6664" max="6666" width="9.140625" style="169"/>
    <col min="6667" max="6668" width="10.42578125" style="169" customWidth="1"/>
    <col min="6669" max="6669" width="9.42578125" style="169" customWidth="1"/>
    <col min="6670" max="6670" width="9.140625" style="169"/>
    <col min="6671" max="6672" width="10.42578125" style="169" customWidth="1"/>
    <col min="6673" max="6673" width="9.42578125" style="169" customWidth="1"/>
    <col min="6674" max="6912" width="9.140625" style="169"/>
    <col min="6913" max="6913" width="4.28515625" style="169" customWidth="1"/>
    <col min="6914" max="6914" width="34.28515625" style="169" customWidth="1"/>
    <col min="6915" max="6915" width="9.140625" style="169"/>
    <col min="6916" max="6916" width="28.140625" style="169" customWidth="1"/>
    <col min="6917" max="6917" width="36.85546875" style="169" customWidth="1"/>
    <col min="6918" max="6918" width="19.85546875" style="169" customWidth="1"/>
    <col min="6919" max="6919" width="34.42578125" style="169" customWidth="1"/>
    <col min="6920" max="6922" width="9.140625" style="169"/>
    <col min="6923" max="6924" width="10.42578125" style="169" customWidth="1"/>
    <col min="6925" max="6925" width="9.42578125" style="169" customWidth="1"/>
    <col min="6926" max="6926" width="9.140625" style="169"/>
    <col min="6927" max="6928" width="10.42578125" style="169" customWidth="1"/>
    <col min="6929" max="6929" width="9.42578125" style="169" customWidth="1"/>
    <col min="6930" max="7168" width="9.140625" style="169"/>
    <col min="7169" max="7169" width="4.28515625" style="169" customWidth="1"/>
    <col min="7170" max="7170" width="34.28515625" style="169" customWidth="1"/>
    <col min="7171" max="7171" width="9.140625" style="169"/>
    <col min="7172" max="7172" width="28.140625" style="169" customWidth="1"/>
    <col min="7173" max="7173" width="36.85546875" style="169" customWidth="1"/>
    <col min="7174" max="7174" width="19.85546875" style="169" customWidth="1"/>
    <col min="7175" max="7175" width="34.42578125" style="169" customWidth="1"/>
    <col min="7176" max="7178" width="9.140625" style="169"/>
    <col min="7179" max="7180" width="10.42578125" style="169" customWidth="1"/>
    <col min="7181" max="7181" width="9.42578125" style="169" customWidth="1"/>
    <col min="7182" max="7182" width="9.140625" style="169"/>
    <col min="7183" max="7184" width="10.42578125" style="169" customWidth="1"/>
    <col min="7185" max="7185" width="9.42578125" style="169" customWidth="1"/>
    <col min="7186" max="7424" width="9.140625" style="169"/>
    <col min="7425" max="7425" width="4.28515625" style="169" customWidth="1"/>
    <col min="7426" max="7426" width="34.28515625" style="169" customWidth="1"/>
    <col min="7427" max="7427" width="9.140625" style="169"/>
    <col min="7428" max="7428" width="28.140625" style="169" customWidth="1"/>
    <col min="7429" max="7429" width="36.85546875" style="169" customWidth="1"/>
    <col min="7430" max="7430" width="19.85546875" style="169" customWidth="1"/>
    <col min="7431" max="7431" width="34.42578125" style="169" customWidth="1"/>
    <col min="7432" max="7434" width="9.140625" style="169"/>
    <col min="7435" max="7436" width="10.42578125" style="169" customWidth="1"/>
    <col min="7437" max="7437" width="9.42578125" style="169" customWidth="1"/>
    <col min="7438" max="7438" width="9.140625" style="169"/>
    <col min="7439" max="7440" width="10.42578125" style="169" customWidth="1"/>
    <col min="7441" max="7441" width="9.42578125" style="169" customWidth="1"/>
    <col min="7442" max="7680" width="9.140625" style="169"/>
    <col min="7681" max="7681" width="4.28515625" style="169" customWidth="1"/>
    <col min="7682" max="7682" width="34.28515625" style="169" customWidth="1"/>
    <col min="7683" max="7683" width="9.140625" style="169"/>
    <col min="7684" max="7684" width="28.140625" style="169" customWidth="1"/>
    <col min="7685" max="7685" width="36.85546875" style="169" customWidth="1"/>
    <col min="7686" max="7686" width="19.85546875" style="169" customWidth="1"/>
    <col min="7687" max="7687" width="34.42578125" style="169" customWidth="1"/>
    <col min="7688" max="7690" width="9.140625" style="169"/>
    <col min="7691" max="7692" width="10.42578125" style="169" customWidth="1"/>
    <col min="7693" max="7693" width="9.42578125" style="169" customWidth="1"/>
    <col min="7694" max="7694" width="9.140625" style="169"/>
    <col min="7695" max="7696" width="10.42578125" style="169" customWidth="1"/>
    <col min="7697" max="7697" width="9.42578125" style="169" customWidth="1"/>
    <col min="7698" max="7936" width="9.140625" style="169"/>
    <col min="7937" max="7937" width="4.28515625" style="169" customWidth="1"/>
    <col min="7938" max="7938" width="34.28515625" style="169" customWidth="1"/>
    <col min="7939" max="7939" width="9.140625" style="169"/>
    <col min="7940" max="7940" width="28.140625" style="169" customWidth="1"/>
    <col min="7941" max="7941" width="36.85546875" style="169" customWidth="1"/>
    <col min="7942" max="7942" width="19.85546875" style="169" customWidth="1"/>
    <col min="7943" max="7943" width="34.42578125" style="169" customWidth="1"/>
    <col min="7944" max="7946" width="9.140625" style="169"/>
    <col min="7947" max="7948" width="10.42578125" style="169" customWidth="1"/>
    <col min="7949" max="7949" width="9.42578125" style="169" customWidth="1"/>
    <col min="7950" max="7950" width="9.140625" style="169"/>
    <col min="7951" max="7952" width="10.42578125" style="169" customWidth="1"/>
    <col min="7953" max="7953" width="9.42578125" style="169" customWidth="1"/>
    <col min="7954" max="8192" width="9.140625" style="169"/>
    <col min="8193" max="8193" width="4.28515625" style="169" customWidth="1"/>
    <col min="8194" max="8194" width="34.28515625" style="169" customWidth="1"/>
    <col min="8195" max="8195" width="9.140625" style="169"/>
    <col min="8196" max="8196" width="28.140625" style="169" customWidth="1"/>
    <col min="8197" max="8197" width="36.85546875" style="169" customWidth="1"/>
    <col min="8198" max="8198" width="19.85546875" style="169" customWidth="1"/>
    <col min="8199" max="8199" width="34.42578125" style="169" customWidth="1"/>
    <col min="8200" max="8202" width="9.140625" style="169"/>
    <col min="8203" max="8204" width="10.42578125" style="169" customWidth="1"/>
    <col min="8205" max="8205" width="9.42578125" style="169" customWidth="1"/>
    <col min="8206" max="8206" width="9.140625" style="169"/>
    <col min="8207" max="8208" width="10.42578125" style="169" customWidth="1"/>
    <col min="8209" max="8209" width="9.42578125" style="169" customWidth="1"/>
    <col min="8210" max="8448" width="9.140625" style="169"/>
    <col min="8449" max="8449" width="4.28515625" style="169" customWidth="1"/>
    <col min="8450" max="8450" width="34.28515625" style="169" customWidth="1"/>
    <col min="8451" max="8451" width="9.140625" style="169"/>
    <col min="8452" max="8452" width="28.140625" style="169" customWidth="1"/>
    <col min="8453" max="8453" width="36.85546875" style="169" customWidth="1"/>
    <col min="8454" max="8454" width="19.85546875" style="169" customWidth="1"/>
    <col min="8455" max="8455" width="34.42578125" style="169" customWidth="1"/>
    <col min="8456" max="8458" width="9.140625" style="169"/>
    <col min="8459" max="8460" width="10.42578125" style="169" customWidth="1"/>
    <col min="8461" max="8461" width="9.42578125" style="169" customWidth="1"/>
    <col min="8462" max="8462" width="9.140625" style="169"/>
    <col min="8463" max="8464" width="10.42578125" style="169" customWidth="1"/>
    <col min="8465" max="8465" width="9.42578125" style="169" customWidth="1"/>
    <col min="8466" max="8704" width="9.140625" style="169"/>
    <col min="8705" max="8705" width="4.28515625" style="169" customWidth="1"/>
    <col min="8706" max="8706" width="34.28515625" style="169" customWidth="1"/>
    <col min="8707" max="8707" width="9.140625" style="169"/>
    <col min="8708" max="8708" width="28.140625" style="169" customWidth="1"/>
    <col min="8709" max="8709" width="36.85546875" style="169" customWidth="1"/>
    <col min="8710" max="8710" width="19.85546875" style="169" customWidth="1"/>
    <col min="8711" max="8711" width="34.42578125" style="169" customWidth="1"/>
    <col min="8712" max="8714" width="9.140625" style="169"/>
    <col min="8715" max="8716" width="10.42578125" style="169" customWidth="1"/>
    <col min="8717" max="8717" width="9.42578125" style="169" customWidth="1"/>
    <col min="8718" max="8718" width="9.140625" style="169"/>
    <col min="8719" max="8720" width="10.42578125" style="169" customWidth="1"/>
    <col min="8721" max="8721" width="9.42578125" style="169" customWidth="1"/>
    <col min="8722" max="8960" width="9.140625" style="169"/>
    <col min="8961" max="8961" width="4.28515625" style="169" customWidth="1"/>
    <col min="8962" max="8962" width="34.28515625" style="169" customWidth="1"/>
    <col min="8963" max="8963" width="9.140625" style="169"/>
    <col min="8964" max="8964" width="28.140625" style="169" customWidth="1"/>
    <col min="8965" max="8965" width="36.85546875" style="169" customWidth="1"/>
    <col min="8966" max="8966" width="19.85546875" style="169" customWidth="1"/>
    <col min="8967" max="8967" width="34.42578125" style="169" customWidth="1"/>
    <col min="8968" max="8970" width="9.140625" style="169"/>
    <col min="8971" max="8972" width="10.42578125" style="169" customWidth="1"/>
    <col min="8973" max="8973" width="9.42578125" style="169" customWidth="1"/>
    <col min="8974" max="8974" width="9.140625" style="169"/>
    <col min="8975" max="8976" width="10.42578125" style="169" customWidth="1"/>
    <col min="8977" max="8977" width="9.42578125" style="169" customWidth="1"/>
    <col min="8978" max="9216" width="9.140625" style="169"/>
    <col min="9217" max="9217" width="4.28515625" style="169" customWidth="1"/>
    <col min="9218" max="9218" width="34.28515625" style="169" customWidth="1"/>
    <col min="9219" max="9219" width="9.140625" style="169"/>
    <col min="9220" max="9220" width="28.140625" style="169" customWidth="1"/>
    <col min="9221" max="9221" width="36.85546875" style="169" customWidth="1"/>
    <col min="9222" max="9222" width="19.85546875" style="169" customWidth="1"/>
    <col min="9223" max="9223" width="34.42578125" style="169" customWidth="1"/>
    <col min="9224" max="9226" width="9.140625" style="169"/>
    <col min="9227" max="9228" width="10.42578125" style="169" customWidth="1"/>
    <col min="9229" max="9229" width="9.42578125" style="169" customWidth="1"/>
    <col min="9230" max="9230" width="9.140625" style="169"/>
    <col min="9231" max="9232" width="10.42578125" style="169" customWidth="1"/>
    <col min="9233" max="9233" width="9.42578125" style="169" customWidth="1"/>
    <col min="9234" max="9472" width="9.140625" style="169"/>
    <col min="9473" max="9473" width="4.28515625" style="169" customWidth="1"/>
    <col min="9474" max="9474" width="34.28515625" style="169" customWidth="1"/>
    <col min="9475" max="9475" width="9.140625" style="169"/>
    <col min="9476" max="9476" width="28.140625" style="169" customWidth="1"/>
    <col min="9477" max="9477" width="36.85546875" style="169" customWidth="1"/>
    <col min="9478" max="9478" width="19.85546875" style="169" customWidth="1"/>
    <col min="9479" max="9479" width="34.42578125" style="169" customWidth="1"/>
    <col min="9480" max="9482" width="9.140625" style="169"/>
    <col min="9483" max="9484" width="10.42578125" style="169" customWidth="1"/>
    <col min="9485" max="9485" width="9.42578125" style="169" customWidth="1"/>
    <col min="9486" max="9486" width="9.140625" style="169"/>
    <col min="9487" max="9488" width="10.42578125" style="169" customWidth="1"/>
    <col min="9489" max="9489" width="9.42578125" style="169" customWidth="1"/>
    <col min="9490" max="9728" width="9.140625" style="169"/>
    <col min="9729" max="9729" width="4.28515625" style="169" customWidth="1"/>
    <col min="9730" max="9730" width="34.28515625" style="169" customWidth="1"/>
    <col min="9731" max="9731" width="9.140625" style="169"/>
    <col min="9732" max="9732" width="28.140625" style="169" customWidth="1"/>
    <col min="9733" max="9733" width="36.85546875" style="169" customWidth="1"/>
    <col min="9734" max="9734" width="19.85546875" style="169" customWidth="1"/>
    <col min="9735" max="9735" width="34.42578125" style="169" customWidth="1"/>
    <col min="9736" max="9738" width="9.140625" style="169"/>
    <col min="9739" max="9740" width="10.42578125" style="169" customWidth="1"/>
    <col min="9741" max="9741" width="9.42578125" style="169" customWidth="1"/>
    <col min="9742" max="9742" width="9.140625" style="169"/>
    <col min="9743" max="9744" width="10.42578125" style="169" customWidth="1"/>
    <col min="9745" max="9745" width="9.42578125" style="169" customWidth="1"/>
    <col min="9746" max="9984" width="9.140625" style="169"/>
    <col min="9985" max="9985" width="4.28515625" style="169" customWidth="1"/>
    <col min="9986" max="9986" width="34.28515625" style="169" customWidth="1"/>
    <col min="9987" max="9987" width="9.140625" style="169"/>
    <col min="9988" max="9988" width="28.140625" style="169" customWidth="1"/>
    <col min="9989" max="9989" width="36.85546875" style="169" customWidth="1"/>
    <col min="9990" max="9990" width="19.85546875" style="169" customWidth="1"/>
    <col min="9991" max="9991" width="34.42578125" style="169" customWidth="1"/>
    <col min="9992" max="9994" width="9.140625" style="169"/>
    <col min="9995" max="9996" width="10.42578125" style="169" customWidth="1"/>
    <col min="9997" max="9997" width="9.42578125" style="169" customWidth="1"/>
    <col min="9998" max="9998" width="9.140625" style="169"/>
    <col min="9999" max="10000" width="10.42578125" style="169" customWidth="1"/>
    <col min="10001" max="10001" width="9.42578125" style="169" customWidth="1"/>
    <col min="10002" max="10240" width="9.140625" style="169"/>
    <col min="10241" max="10241" width="4.28515625" style="169" customWidth="1"/>
    <col min="10242" max="10242" width="34.28515625" style="169" customWidth="1"/>
    <col min="10243" max="10243" width="9.140625" style="169"/>
    <col min="10244" max="10244" width="28.140625" style="169" customWidth="1"/>
    <col min="10245" max="10245" width="36.85546875" style="169" customWidth="1"/>
    <col min="10246" max="10246" width="19.85546875" style="169" customWidth="1"/>
    <col min="10247" max="10247" width="34.42578125" style="169" customWidth="1"/>
    <col min="10248" max="10250" width="9.140625" style="169"/>
    <col min="10251" max="10252" width="10.42578125" style="169" customWidth="1"/>
    <col min="10253" max="10253" width="9.42578125" style="169" customWidth="1"/>
    <col min="10254" max="10254" width="9.140625" style="169"/>
    <col min="10255" max="10256" width="10.42578125" style="169" customWidth="1"/>
    <col min="10257" max="10257" width="9.42578125" style="169" customWidth="1"/>
    <col min="10258" max="10496" width="9.140625" style="169"/>
    <col min="10497" max="10497" width="4.28515625" style="169" customWidth="1"/>
    <col min="10498" max="10498" width="34.28515625" style="169" customWidth="1"/>
    <col min="10499" max="10499" width="9.140625" style="169"/>
    <col min="10500" max="10500" width="28.140625" style="169" customWidth="1"/>
    <col min="10501" max="10501" width="36.85546875" style="169" customWidth="1"/>
    <col min="10502" max="10502" width="19.85546875" style="169" customWidth="1"/>
    <col min="10503" max="10503" width="34.42578125" style="169" customWidth="1"/>
    <col min="10504" max="10506" width="9.140625" style="169"/>
    <col min="10507" max="10508" width="10.42578125" style="169" customWidth="1"/>
    <col min="10509" max="10509" width="9.42578125" style="169" customWidth="1"/>
    <col min="10510" max="10510" width="9.140625" style="169"/>
    <col min="10511" max="10512" width="10.42578125" style="169" customWidth="1"/>
    <col min="10513" max="10513" width="9.42578125" style="169" customWidth="1"/>
    <col min="10514" max="10752" width="9.140625" style="169"/>
    <col min="10753" max="10753" width="4.28515625" style="169" customWidth="1"/>
    <col min="10754" max="10754" width="34.28515625" style="169" customWidth="1"/>
    <col min="10755" max="10755" width="9.140625" style="169"/>
    <col min="10756" max="10756" width="28.140625" style="169" customWidth="1"/>
    <col min="10757" max="10757" width="36.85546875" style="169" customWidth="1"/>
    <col min="10758" max="10758" width="19.85546875" style="169" customWidth="1"/>
    <col min="10759" max="10759" width="34.42578125" style="169" customWidth="1"/>
    <col min="10760" max="10762" width="9.140625" style="169"/>
    <col min="10763" max="10764" width="10.42578125" style="169" customWidth="1"/>
    <col min="10765" max="10765" width="9.42578125" style="169" customWidth="1"/>
    <col min="10766" max="10766" width="9.140625" style="169"/>
    <col min="10767" max="10768" width="10.42578125" style="169" customWidth="1"/>
    <col min="10769" max="10769" width="9.42578125" style="169" customWidth="1"/>
    <col min="10770" max="11008" width="9.140625" style="169"/>
    <col min="11009" max="11009" width="4.28515625" style="169" customWidth="1"/>
    <col min="11010" max="11010" width="34.28515625" style="169" customWidth="1"/>
    <col min="11011" max="11011" width="9.140625" style="169"/>
    <col min="11012" max="11012" width="28.140625" style="169" customWidth="1"/>
    <col min="11013" max="11013" width="36.85546875" style="169" customWidth="1"/>
    <col min="11014" max="11014" width="19.85546875" style="169" customWidth="1"/>
    <col min="11015" max="11015" width="34.42578125" style="169" customWidth="1"/>
    <col min="11016" max="11018" width="9.140625" style="169"/>
    <col min="11019" max="11020" width="10.42578125" style="169" customWidth="1"/>
    <col min="11021" max="11021" width="9.42578125" style="169" customWidth="1"/>
    <col min="11022" max="11022" width="9.140625" style="169"/>
    <col min="11023" max="11024" width="10.42578125" style="169" customWidth="1"/>
    <col min="11025" max="11025" width="9.42578125" style="169" customWidth="1"/>
    <col min="11026" max="11264" width="9.140625" style="169"/>
    <col min="11265" max="11265" width="4.28515625" style="169" customWidth="1"/>
    <col min="11266" max="11266" width="34.28515625" style="169" customWidth="1"/>
    <col min="11267" max="11267" width="9.140625" style="169"/>
    <col min="11268" max="11268" width="28.140625" style="169" customWidth="1"/>
    <col min="11269" max="11269" width="36.85546875" style="169" customWidth="1"/>
    <col min="11270" max="11270" width="19.85546875" style="169" customWidth="1"/>
    <col min="11271" max="11271" width="34.42578125" style="169" customWidth="1"/>
    <col min="11272" max="11274" width="9.140625" style="169"/>
    <col min="11275" max="11276" width="10.42578125" style="169" customWidth="1"/>
    <col min="11277" max="11277" width="9.42578125" style="169" customWidth="1"/>
    <col min="11278" max="11278" width="9.140625" style="169"/>
    <col min="11279" max="11280" width="10.42578125" style="169" customWidth="1"/>
    <col min="11281" max="11281" width="9.42578125" style="169" customWidth="1"/>
    <col min="11282" max="11520" width="9.140625" style="169"/>
    <col min="11521" max="11521" width="4.28515625" style="169" customWidth="1"/>
    <col min="11522" max="11522" width="34.28515625" style="169" customWidth="1"/>
    <col min="11523" max="11523" width="9.140625" style="169"/>
    <col min="11524" max="11524" width="28.140625" style="169" customWidth="1"/>
    <col min="11525" max="11525" width="36.85546875" style="169" customWidth="1"/>
    <col min="11526" max="11526" width="19.85546875" style="169" customWidth="1"/>
    <col min="11527" max="11527" width="34.42578125" style="169" customWidth="1"/>
    <col min="11528" max="11530" width="9.140625" style="169"/>
    <col min="11531" max="11532" width="10.42578125" style="169" customWidth="1"/>
    <col min="11533" max="11533" width="9.42578125" style="169" customWidth="1"/>
    <col min="11534" max="11534" width="9.140625" style="169"/>
    <col min="11535" max="11536" width="10.42578125" style="169" customWidth="1"/>
    <col min="11537" max="11537" width="9.42578125" style="169" customWidth="1"/>
    <col min="11538" max="11776" width="9.140625" style="169"/>
    <col min="11777" max="11777" width="4.28515625" style="169" customWidth="1"/>
    <col min="11778" max="11778" width="34.28515625" style="169" customWidth="1"/>
    <col min="11779" max="11779" width="9.140625" style="169"/>
    <col min="11780" max="11780" width="28.140625" style="169" customWidth="1"/>
    <col min="11781" max="11781" width="36.85546875" style="169" customWidth="1"/>
    <col min="11782" max="11782" width="19.85546875" style="169" customWidth="1"/>
    <col min="11783" max="11783" width="34.42578125" style="169" customWidth="1"/>
    <col min="11784" max="11786" width="9.140625" style="169"/>
    <col min="11787" max="11788" width="10.42578125" style="169" customWidth="1"/>
    <col min="11789" max="11789" width="9.42578125" style="169" customWidth="1"/>
    <col min="11790" max="11790" width="9.140625" style="169"/>
    <col min="11791" max="11792" width="10.42578125" style="169" customWidth="1"/>
    <col min="11793" max="11793" width="9.42578125" style="169" customWidth="1"/>
    <col min="11794" max="12032" width="9.140625" style="169"/>
    <col min="12033" max="12033" width="4.28515625" style="169" customWidth="1"/>
    <col min="12034" max="12034" width="34.28515625" style="169" customWidth="1"/>
    <col min="12035" max="12035" width="9.140625" style="169"/>
    <col min="12036" max="12036" width="28.140625" style="169" customWidth="1"/>
    <col min="12037" max="12037" width="36.85546875" style="169" customWidth="1"/>
    <col min="12038" max="12038" width="19.85546875" style="169" customWidth="1"/>
    <col min="12039" max="12039" width="34.42578125" style="169" customWidth="1"/>
    <col min="12040" max="12042" width="9.140625" style="169"/>
    <col min="12043" max="12044" width="10.42578125" style="169" customWidth="1"/>
    <col min="12045" max="12045" width="9.42578125" style="169" customWidth="1"/>
    <col min="12046" max="12046" width="9.140625" style="169"/>
    <col min="12047" max="12048" width="10.42578125" style="169" customWidth="1"/>
    <col min="12049" max="12049" width="9.42578125" style="169" customWidth="1"/>
    <col min="12050" max="12288" width="9.140625" style="169"/>
    <col min="12289" max="12289" width="4.28515625" style="169" customWidth="1"/>
    <col min="12290" max="12290" width="34.28515625" style="169" customWidth="1"/>
    <col min="12291" max="12291" width="9.140625" style="169"/>
    <col min="12292" max="12292" width="28.140625" style="169" customWidth="1"/>
    <col min="12293" max="12293" width="36.85546875" style="169" customWidth="1"/>
    <col min="12294" max="12294" width="19.85546875" style="169" customWidth="1"/>
    <col min="12295" max="12295" width="34.42578125" style="169" customWidth="1"/>
    <col min="12296" max="12298" width="9.140625" style="169"/>
    <col min="12299" max="12300" width="10.42578125" style="169" customWidth="1"/>
    <col min="12301" max="12301" width="9.42578125" style="169" customWidth="1"/>
    <col min="12302" max="12302" width="9.140625" style="169"/>
    <col min="12303" max="12304" width="10.42578125" style="169" customWidth="1"/>
    <col min="12305" max="12305" width="9.42578125" style="169" customWidth="1"/>
    <col min="12306" max="12544" width="9.140625" style="169"/>
    <col min="12545" max="12545" width="4.28515625" style="169" customWidth="1"/>
    <col min="12546" max="12546" width="34.28515625" style="169" customWidth="1"/>
    <col min="12547" max="12547" width="9.140625" style="169"/>
    <col min="12548" max="12548" width="28.140625" style="169" customWidth="1"/>
    <col min="12549" max="12549" width="36.85546875" style="169" customWidth="1"/>
    <col min="12550" max="12550" width="19.85546875" style="169" customWidth="1"/>
    <col min="12551" max="12551" width="34.42578125" style="169" customWidth="1"/>
    <col min="12552" max="12554" width="9.140625" style="169"/>
    <col min="12555" max="12556" width="10.42578125" style="169" customWidth="1"/>
    <col min="12557" max="12557" width="9.42578125" style="169" customWidth="1"/>
    <col min="12558" max="12558" width="9.140625" style="169"/>
    <col min="12559" max="12560" width="10.42578125" style="169" customWidth="1"/>
    <col min="12561" max="12561" width="9.42578125" style="169" customWidth="1"/>
    <col min="12562" max="12800" width="9.140625" style="169"/>
    <col min="12801" max="12801" width="4.28515625" style="169" customWidth="1"/>
    <col min="12802" max="12802" width="34.28515625" style="169" customWidth="1"/>
    <col min="12803" max="12803" width="9.140625" style="169"/>
    <col min="12804" max="12804" width="28.140625" style="169" customWidth="1"/>
    <col min="12805" max="12805" width="36.85546875" style="169" customWidth="1"/>
    <col min="12806" max="12806" width="19.85546875" style="169" customWidth="1"/>
    <col min="12807" max="12807" width="34.42578125" style="169" customWidth="1"/>
    <col min="12808" max="12810" width="9.140625" style="169"/>
    <col min="12811" max="12812" width="10.42578125" style="169" customWidth="1"/>
    <col min="12813" max="12813" width="9.42578125" style="169" customWidth="1"/>
    <col min="12814" max="12814" width="9.140625" style="169"/>
    <col min="12815" max="12816" width="10.42578125" style="169" customWidth="1"/>
    <col min="12817" max="12817" width="9.42578125" style="169" customWidth="1"/>
    <col min="12818" max="13056" width="9.140625" style="169"/>
    <col min="13057" max="13057" width="4.28515625" style="169" customWidth="1"/>
    <col min="13058" max="13058" width="34.28515625" style="169" customWidth="1"/>
    <col min="13059" max="13059" width="9.140625" style="169"/>
    <col min="13060" max="13060" width="28.140625" style="169" customWidth="1"/>
    <col min="13061" max="13061" width="36.85546875" style="169" customWidth="1"/>
    <col min="13062" max="13062" width="19.85546875" style="169" customWidth="1"/>
    <col min="13063" max="13063" width="34.42578125" style="169" customWidth="1"/>
    <col min="13064" max="13066" width="9.140625" style="169"/>
    <col min="13067" max="13068" width="10.42578125" style="169" customWidth="1"/>
    <col min="13069" max="13069" width="9.42578125" style="169" customWidth="1"/>
    <col min="13070" max="13070" width="9.140625" style="169"/>
    <col min="13071" max="13072" width="10.42578125" style="169" customWidth="1"/>
    <col min="13073" max="13073" width="9.42578125" style="169" customWidth="1"/>
    <col min="13074" max="13312" width="9.140625" style="169"/>
    <col min="13313" max="13313" width="4.28515625" style="169" customWidth="1"/>
    <col min="13314" max="13314" width="34.28515625" style="169" customWidth="1"/>
    <col min="13315" max="13315" width="9.140625" style="169"/>
    <col min="13316" max="13316" width="28.140625" style="169" customWidth="1"/>
    <col min="13317" max="13317" width="36.85546875" style="169" customWidth="1"/>
    <col min="13318" max="13318" width="19.85546875" style="169" customWidth="1"/>
    <col min="13319" max="13319" width="34.42578125" style="169" customWidth="1"/>
    <col min="13320" max="13322" width="9.140625" style="169"/>
    <col min="13323" max="13324" width="10.42578125" style="169" customWidth="1"/>
    <col min="13325" max="13325" width="9.42578125" style="169" customWidth="1"/>
    <col min="13326" max="13326" width="9.140625" style="169"/>
    <col min="13327" max="13328" width="10.42578125" style="169" customWidth="1"/>
    <col min="13329" max="13329" width="9.42578125" style="169" customWidth="1"/>
    <col min="13330" max="13568" width="9.140625" style="169"/>
    <col min="13569" max="13569" width="4.28515625" style="169" customWidth="1"/>
    <col min="13570" max="13570" width="34.28515625" style="169" customWidth="1"/>
    <col min="13571" max="13571" width="9.140625" style="169"/>
    <col min="13572" max="13572" width="28.140625" style="169" customWidth="1"/>
    <col min="13573" max="13573" width="36.85546875" style="169" customWidth="1"/>
    <col min="13574" max="13574" width="19.85546875" style="169" customWidth="1"/>
    <col min="13575" max="13575" width="34.42578125" style="169" customWidth="1"/>
    <col min="13576" max="13578" width="9.140625" style="169"/>
    <col min="13579" max="13580" width="10.42578125" style="169" customWidth="1"/>
    <col min="13581" max="13581" width="9.42578125" style="169" customWidth="1"/>
    <col min="13582" max="13582" width="9.140625" style="169"/>
    <col min="13583" max="13584" width="10.42578125" style="169" customWidth="1"/>
    <col min="13585" max="13585" width="9.42578125" style="169" customWidth="1"/>
    <col min="13586" max="13824" width="9.140625" style="169"/>
    <col min="13825" max="13825" width="4.28515625" style="169" customWidth="1"/>
    <col min="13826" max="13826" width="34.28515625" style="169" customWidth="1"/>
    <col min="13827" max="13827" width="9.140625" style="169"/>
    <col min="13828" max="13828" width="28.140625" style="169" customWidth="1"/>
    <col min="13829" max="13829" width="36.85546875" style="169" customWidth="1"/>
    <col min="13830" max="13830" width="19.85546875" style="169" customWidth="1"/>
    <col min="13831" max="13831" width="34.42578125" style="169" customWidth="1"/>
    <col min="13832" max="13834" width="9.140625" style="169"/>
    <col min="13835" max="13836" width="10.42578125" style="169" customWidth="1"/>
    <col min="13837" max="13837" width="9.42578125" style="169" customWidth="1"/>
    <col min="13838" max="13838" width="9.140625" style="169"/>
    <col min="13839" max="13840" width="10.42578125" style="169" customWidth="1"/>
    <col min="13841" max="13841" width="9.42578125" style="169" customWidth="1"/>
    <col min="13842" max="14080" width="9.140625" style="169"/>
    <col min="14081" max="14081" width="4.28515625" style="169" customWidth="1"/>
    <col min="14082" max="14082" width="34.28515625" style="169" customWidth="1"/>
    <col min="14083" max="14083" width="9.140625" style="169"/>
    <col min="14084" max="14084" width="28.140625" style="169" customWidth="1"/>
    <col min="14085" max="14085" width="36.85546875" style="169" customWidth="1"/>
    <col min="14086" max="14086" width="19.85546875" style="169" customWidth="1"/>
    <col min="14087" max="14087" width="34.42578125" style="169" customWidth="1"/>
    <col min="14088" max="14090" width="9.140625" style="169"/>
    <col min="14091" max="14092" width="10.42578125" style="169" customWidth="1"/>
    <col min="14093" max="14093" width="9.42578125" style="169" customWidth="1"/>
    <col min="14094" max="14094" width="9.140625" style="169"/>
    <col min="14095" max="14096" width="10.42578125" style="169" customWidth="1"/>
    <col min="14097" max="14097" width="9.42578125" style="169" customWidth="1"/>
    <col min="14098" max="14336" width="9.140625" style="169"/>
    <col min="14337" max="14337" width="4.28515625" style="169" customWidth="1"/>
    <col min="14338" max="14338" width="34.28515625" style="169" customWidth="1"/>
    <col min="14339" max="14339" width="9.140625" style="169"/>
    <col min="14340" max="14340" width="28.140625" style="169" customWidth="1"/>
    <col min="14341" max="14341" width="36.85546875" style="169" customWidth="1"/>
    <col min="14342" max="14342" width="19.85546875" style="169" customWidth="1"/>
    <col min="14343" max="14343" width="34.42578125" style="169" customWidth="1"/>
    <col min="14344" max="14346" width="9.140625" style="169"/>
    <col min="14347" max="14348" width="10.42578125" style="169" customWidth="1"/>
    <col min="14349" max="14349" width="9.42578125" style="169" customWidth="1"/>
    <col min="14350" max="14350" width="9.140625" style="169"/>
    <col min="14351" max="14352" width="10.42578125" style="169" customWidth="1"/>
    <col min="14353" max="14353" width="9.42578125" style="169" customWidth="1"/>
    <col min="14354" max="14592" width="9.140625" style="169"/>
    <col min="14593" max="14593" width="4.28515625" style="169" customWidth="1"/>
    <col min="14594" max="14594" width="34.28515625" style="169" customWidth="1"/>
    <col min="14595" max="14595" width="9.140625" style="169"/>
    <col min="14596" max="14596" width="28.140625" style="169" customWidth="1"/>
    <col min="14597" max="14597" width="36.85546875" style="169" customWidth="1"/>
    <col min="14598" max="14598" width="19.85546875" style="169" customWidth="1"/>
    <col min="14599" max="14599" width="34.42578125" style="169" customWidth="1"/>
    <col min="14600" max="14602" width="9.140625" style="169"/>
    <col min="14603" max="14604" width="10.42578125" style="169" customWidth="1"/>
    <col min="14605" max="14605" width="9.42578125" style="169" customWidth="1"/>
    <col min="14606" max="14606" width="9.140625" style="169"/>
    <col min="14607" max="14608" width="10.42578125" style="169" customWidth="1"/>
    <col min="14609" max="14609" width="9.42578125" style="169" customWidth="1"/>
    <col min="14610" max="14848" width="9.140625" style="169"/>
    <col min="14849" max="14849" width="4.28515625" style="169" customWidth="1"/>
    <col min="14850" max="14850" width="34.28515625" style="169" customWidth="1"/>
    <col min="14851" max="14851" width="9.140625" style="169"/>
    <col min="14852" max="14852" width="28.140625" style="169" customWidth="1"/>
    <col min="14853" max="14853" width="36.85546875" style="169" customWidth="1"/>
    <col min="14854" max="14854" width="19.85546875" style="169" customWidth="1"/>
    <col min="14855" max="14855" width="34.42578125" style="169" customWidth="1"/>
    <col min="14856" max="14858" width="9.140625" style="169"/>
    <col min="14859" max="14860" width="10.42578125" style="169" customWidth="1"/>
    <col min="14861" max="14861" width="9.42578125" style="169" customWidth="1"/>
    <col min="14862" max="14862" width="9.140625" style="169"/>
    <col min="14863" max="14864" width="10.42578125" style="169" customWidth="1"/>
    <col min="14865" max="14865" width="9.42578125" style="169" customWidth="1"/>
    <col min="14866" max="15104" width="9.140625" style="169"/>
    <col min="15105" max="15105" width="4.28515625" style="169" customWidth="1"/>
    <col min="15106" max="15106" width="34.28515625" style="169" customWidth="1"/>
    <col min="15107" max="15107" width="9.140625" style="169"/>
    <col min="15108" max="15108" width="28.140625" style="169" customWidth="1"/>
    <col min="15109" max="15109" width="36.85546875" style="169" customWidth="1"/>
    <col min="15110" max="15110" width="19.85546875" style="169" customWidth="1"/>
    <col min="15111" max="15111" width="34.42578125" style="169" customWidth="1"/>
    <col min="15112" max="15114" width="9.140625" style="169"/>
    <col min="15115" max="15116" width="10.42578125" style="169" customWidth="1"/>
    <col min="15117" max="15117" width="9.42578125" style="169" customWidth="1"/>
    <col min="15118" max="15118" width="9.140625" style="169"/>
    <col min="15119" max="15120" width="10.42578125" style="169" customWidth="1"/>
    <col min="15121" max="15121" width="9.42578125" style="169" customWidth="1"/>
    <col min="15122" max="15360" width="9.140625" style="169"/>
    <col min="15361" max="15361" width="4.28515625" style="169" customWidth="1"/>
    <col min="15362" max="15362" width="34.28515625" style="169" customWidth="1"/>
    <col min="15363" max="15363" width="9.140625" style="169"/>
    <col min="15364" max="15364" width="28.140625" style="169" customWidth="1"/>
    <col min="15365" max="15365" width="36.85546875" style="169" customWidth="1"/>
    <col min="15366" max="15366" width="19.85546875" style="169" customWidth="1"/>
    <col min="15367" max="15367" width="34.42578125" style="169" customWidth="1"/>
    <col min="15368" max="15370" width="9.140625" style="169"/>
    <col min="15371" max="15372" width="10.42578125" style="169" customWidth="1"/>
    <col min="15373" max="15373" width="9.42578125" style="169" customWidth="1"/>
    <col min="15374" max="15374" width="9.140625" style="169"/>
    <col min="15375" max="15376" width="10.42578125" style="169" customWidth="1"/>
    <col min="15377" max="15377" width="9.42578125" style="169" customWidth="1"/>
    <col min="15378" max="15616" width="9.140625" style="169"/>
    <col min="15617" max="15617" width="4.28515625" style="169" customWidth="1"/>
    <col min="15618" max="15618" width="34.28515625" style="169" customWidth="1"/>
    <col min="15619" max="15619" width="9.140625" style="169"/>
    <col min="15620" max="15620" width="28.140625" style="169" customWidth="1"/>
    <col min="15621" max="15621" width="36.85546875" style="169" customWidth="1"/>
    <col min="15622" max="15622" width="19.85546875" style="169" customWidth="1"/>
    <col min="15623" max="15623" width="34.42578125" style="169" customWidth="1"/>
    <col min="15624" max="15626" width="9.140625" style="169"/>
    <col min="15627" max="15628" width="10.42578125" style="169" customWidth="1"/>
    <col min="15629" max="15629" width="9.42578125" style="169" customWidth="1"/>
    <col min="15630" max="15630" width="9.140625" style="169"/>
    <col min="15631" max="15632" width="10.42578125" style="169" customWidth="1"/>
    <col min="15633" max="15633" width="9.42578125" style="169" customWidth="1"/>
    <col min="15634" max="15872" width="9.140625" style="169"/>
    <col min="15873" max="15873" width="4.28515625" style="169" customWidth="1"/>
    <col min="15874" max="15874" width="34.28515625" style="169" customWidth="1"/>
    <col min="15875" max="15875" width="9.140625" style="169"/>
    <col min="15876" max="15876" width="28.140625" style="169" customWidth="1"/>
    <col min="15877" max="15877" width="36.85546875" style="169" customWidth="1"/>
    <col min="15878" max="15878" width="19.85546875" style="169" customWidth="1"/>
    <col min="15879" max="15879" width="34.42578125" style="169" customWidth="1"/>
    <col min="15880" max="15882" width="9.140625" style="169"/>
    <col min="15883" max="15884" width="10.42578125" style="169" customWidth="1"/>
    <col min="15885" max="15885" width="9.42578125" style="169" customWidth="1"/>
    <col min="15886" max="15886" width="9.140625" style="169"/>
    <col min="15887" max="15888" width="10.42578125" style="169" customWidth="1"/>
    <col min="15889" max="15889" width="9.42578125" style="169" customWidth="1"/>
    <col min="15890" max="16128" width="9.140625" style="169"/>
    <col min="16129" max="16129" width="4.28515625" style="169" customWidth="1"/>
    <col min="16130" max="16130" width="34.28515625" style="169" customWidth="1"/>
    <col min="16131" max="16131" width="9.140625" style="169"/>
    <col min="16132" max="16132" width="28.140625" style="169" customWidth="1"/>
    <col min="16133" max="16133" width="36.85546875" style="169" customWidth="1"/>
    <col min="16134" max="16134" width="19.85546875" style="169" customWidth="1"/>
    <col min="16135" max="16135" width="34.42578125" style="169" customWidth="1"/>
    <col min="16136" max="16138" width="9.140625" style="169"/>
    <col min="16139" max="16140" width="10.42578125" style="169" customWidth="1"/>
    <col min="16141" max="16141" width="9.42578125" style="169" customWidth="1"/>
    <col min="16142" max="16142" width="9.140625" style="169"/>
    <col min="16143" max="16144" width="10.42578125" style="169" customWidth="1"/>
    <col min="16145" max="16145" width="9.42578125" style="169" customWidth="1"/>
    <col min="16146" max="16384" width="9.140625" style="169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35" t="s">
        <v>17</v>
      </c>
      <c r="B6" s="236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10" t="s">
        <v>35</v>
      </c>
      <c r="D9" s="210" t="s">
        <v>176</v>
      </c>
      <c r="E9" s="210" t="s">
        <v>268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f>K9-L9</f>
        <v>0</v>
      </c>
      <c r="N9" s="210">
        <v>13</v>
      </c>
      <c r="O9" s="205">
        <v>35645.360000000001</v>
      </c>
      <c r="P9" s="205">
        <v>35645.360000000001</v>
      </c>
      <c r="Q9" s="205">
        <f>O9-P9</f>
        <v>0</v>
      </c>
    </row>
    <row r="10" spans="1:17" s="183" customFormat="1" ht="16.5" customHeight="1" x14ac:dyDescent="0.2">
      <c r="A10" s="210">
        <f>A9+1</f>
        <v>2</v>
      </c>
      <c r="B10" s="210" t="s">
        <v>84</v>
      </c>
      <c r="C10" s="210" t="s">
        <v>35</v>
      </c>
      <c r="D10" s="210" t="s">
        <v>176</v>
      </c>
      <c r="E10" s="210" t="s">
        <v>270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f t="shared" ref="M10:M44" si="0">K10-L10</f>
        <v>0</v>
      </c>
      <c r="N10" s="210">
        <v>110</v>
      </c>
      <c r="O10" s="205">
        <f>198268.4-230.85</f>
        <v>198037.55</v>
      </c>
      <c r="P10" s="205">
        <f>198268.4-230.85</f>
        <v>198037.55</v>
      </c>
      <c r="Q10" s="205">
        <f t="shared" ref="Q10:Q44" si="1">O10-P10</f>
        <v>0</v>
      </c>
    </row>
    <row r="11" spans="1:17" s="183" customFormat="1" ht="16.5" customHeight="1" x14ac:dyDescent="0.2">
      <c r="A11" s="210">
        <f t="shared" ref="A11:A72" si="2">A10+1</f>
        <v>3</v>
      </c>
      <c r="B11" s="210" t="s">
        <v>51</v>
      </c>
      <c r="C11" s="210" t="s">
        <v>36</v>
      </c>
      <c r="D11" s="210" t="s">
        <v>37</v>
      </c>
      <c r="E11" s="210" t="s">
        <v>271</v>
      </c>
      <c r="F11" s="210" t="s">
        <v>87</v>
      </c>
      <c r="G11" s="229" t="s">
        <v>269</v>
      </c>
      <c r="H11" s="210">
        <v>76</v>
      </c>
      <c r="I11" s="210">
        <v>67</v>
      </c>
      <c r="J11" s="210">
        <v>93</v>
      </c>
      <c r="K11" s="205">
        <v>109185.54</v>
      </c>
      <c r="L11" s="205">
        <f>93650.56+3584.55</f>
        <v>97235.11</v>
      </c>
      <c r="M11" s="205">
        <f t="shared" si="0"/>
        <v>11950.429999999993</v>
      </c>
      <c r="N11" s="210">
        <v>25</v>
      </c>
      <c r="O11" s="205">
        <v>63031.47</v>
      </c>
      <c r="P11" s="205">
        <v>63031.47</v>
      </c>
      <c r="Q11" s="205">
        <f t="shared" si="1"/>
        <v>0</v>
      </c>
    </row>
    <row r="12" spans="1:17" s="183" customFormat="1" ht="16.5" customHeight="1" x14ac:dyDescent="0.2">
      <c r="A12" s="210">
        <f t="shared" si="2"/>
        <v>4</v>
      </c>
      <c r="B12" s="210" t="s">
        <v>18</v>
      </c>
      <c r="C12" s="210" t="s">
        <v>61</v>
      </c>
      <c r="D12" s="210" t="s">
        <v>151</v>
      </c>
      <c r="E12" s="210" t="s">
        <v>268</v>
      </c>
      <c r="F12" s="210" t="s">
        <v>152</v>
      </c>
      <c r="G12" s="229" t="s">
        <v>269</v>
      </c>
      <c r="H12" s="210">
        <v>70</v>
      </c>
      <c r="I12" s="210">
        <v>35</v>
      </c>
      <c r="J12" s="210">
        <v>55</v>
      </c>
      <c r="K12" s="205">
        <f>78256.91-4317.15</f>
        <v>73939.760000000009</v>
      </c>
      <c r="L12" s="205">
        <f>69622.61+4317.15</f>
        <v>73939.759999999995</v>
      </c>
      <c r="M12" s="205">
        <f t="shared" si="0"/>
        <v>0</v>
      </c>
      <c r="N12" s="210">
        <v>0</v>
      </c>
      <c r="O12" s="205">
        <v>0</v>
      </c>
      <c r="P12" s="205">
        <v>0</v>
      </c>
      <c r="Q12" s="205">
        <f t="shared" si="1"/>
        <v>0</v>
      </c>
    </row>
    <row r="13" spans="1:17" s="183" customFormat="1" ht="16.5" customHeight="1" x14ac:dyDescent="0.2">
      <c r="A13" s="210">
        <f t="shared" si="2"/>
        <v>5</v>
      </c>
      <c r="B13" s="210" t="s">
        <v>71</v>
      </c>
      <c r="C13" s="210" t="s">
        <v>36</v>
      </c>
      <c r="D13" s="210" t="s">
        <v>37</v>
      </c>
      <c r="E13" s="210" t="s">
        <v>272</v>
      </c>
      <c r="F13" s="210" t="s">
        <v>178</v>
      </c>
      <c r="G13" s="229" t="s">
        <v>269</v>
      </c>
      <c r="H13" s="210">
        <v>40</v>
      </c>
      <c r="I13" s="210">
        <v>22</v>
      </c>
      <c r="J13" s="210">
        <v>27</v>
      </c>
      <c r="K13" s="205">
        <v>24634.15</v>
      </c>
      <c r="L13" s="205">
        <v>24634.15</v>
      </c>
      <c r="M13" s="205">
        <f t="shared" si="0"/>
        <v>0</v>
      </c>
      <c r="N13" s="210">
        <v>24</v>
      </c>
      <c r="O13" s="205">
        <v>43500.53</v>
      </c>
      <c r="P13" s="205">
        <v>43500.53</v>
      </c>
      <c r="Q13" s="205">
        <f t="shared" si="1"/>
        <v>0</v>
      </c>
    </row>
    <row r="14" spans="1:17" s="183" customFormat="1" ht="16.5" customHeight="1" x14ac:dyDescent="0.2">
      <c r="A14" s="210">
        <f t="shared" si="2"/>
        <v>6</v>
      </c>
      <c r="B14" s="210" t="s">
        <v>89</v>
      </c>
      <c r="C14" s="210" t="s">
        <v>36</v>
      </c>
      <c r="D14" s="210"/>
      <c r="E14" s="210" t="s">
        <v>273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f t="shared" si="0"/>
        <v>0</v>
      </c>
      <c r="N14" s="210">
        <v>0</v>
      </c>
      <c r="O14" s="205">
        <v>0</v>
      </c>
      <c r="P14" s="205">
        <v>0</v>
      </c>
      <c r="Q14" s="205">
        <f t="shared" si="1"/>
        <v>0</v>
      </c>
    </row>
    <row r="15" spans="1:17" s="183" customFormat="1" ht="16.5" customHeight="1" x14ac:dyDescent="0.2">
      <c r="A15" s="210">
        <f t="shared" si="2"/>
        <v>7</v>
      </c>
      <c r="B15" s="210" t="s">
        <v>19</v>
      </c>
      <c r="C15" s="210" t="s">
        <v>36</v>
      </c>
      <c r="D15" s="210" t="s">
        <v>37</v>
      </c>
      <c r="E15" s="210" t="s">
        <v>274</v>
      </c>
      <c r="F15" s="210" t="s">
        <v>130</v>
      </c>
      <c r="G15" s="229" t="s">
        <v>269</v>
      </c>
      <c r="H15" s="210">
        <v>33</v>
      </c>
      <c r="I15" s="210">
        <v>28</v>
      </c>
      <c r="J15" s="210">
        <v>41</v>
      </c>
      <c r="K15" s="205">
        <f>21991.28+5408.77</f>
        <v>27400.05</v>
      </c>
      <c r="L15" s="205">
        <f>21991.28+5408.77</f>
        <v>27400.05</v>
      </c>
      <c r="M15" s="205">
        <f t="shared" si="0"/>
        <v>0</v>
      </c>
      <c r="N15" s="210">
        <v>13</v>
      </c>
      <c r="O15" s="205">
        <v>45552.480000000003</v>
      </c>
      <c r="P15" s="205">
        <v>45552.480000000003</v>
      </c>
      <c r="Q15" s="205">
        <f t="shared" si="1"/>
        <v>0</v>
      </c>
    </row>
    <row r="16" spans="1:17" s="183" customFormat="1" ht="16.5" customHeight="1" x14ac:dyDescent="0.2">
      <c r="A16" s="210">
        <f t="shared" si="2"/>
        <v>8</v>
      </c>
      <c r="B16" s="210" t="s">
        <v>20</v>
      </c>
      <c r="C16" s="210" t="s">
        <v>36</v>
      </c>
      <c r="D16" s="210"/>
      <c r="E16" s="220" t="s">
        <v>275</v>
      </c>
      <c r="F16" s="210" t="s">
        <v>91</v>
      </c>
      <c r="G16" s="229" t="s">
        <v>269</v>
      </c>
      <c r="H16" s="210">
        <v>59</v>
      </c>
      <c r="I16" s="210">
        <v>46</v>
      </c>
      <c r="J16" s="210">
        <v>63</v>
      </c>
      <c r="K16" s="205">
        <v>141176.23000000001</v>
      </c>
      <c r="L16" s="205">
        <f>121765.73+5379.47</f>
        <v>127145.2</v>
      </c>
      <c r="M16" s="205">
        <f t="shared" si="0"/>
        <v>14031.030000000013</v>
      </c>
      <c r="N16" s="210">
        <v>22</v>
      </c>
      <c r="O16" s="205">
        <v>60109.69</v>
      </c>
      <c r="P16" s="205">
        <v>60109.69</v>
      </c>
      <c r="Q16" s="205">
        <f t="shared" si="1"/>
        <v>0</v>
      </c>
    </row>
    <row r="17" spans="1:17" s="183" customFormat="1" ht="16.5" customHeight="1" x14ac:dyDescent="0.2">
      <c r="A17" s="210">
        <f t="shared" si="2"/>
        <v>9</v>
      </c>
      <c r="B17" s="210" t="s">
        <v>21</v>
      </c>
      <c r="C17" s="210" t="s">
        <v>35</v>
      </c>
      <c r="D17" s="210" t="s">
        <v>176</v>
      </c>
      <c r="E17" s="210" t="s">
        <v>276</v>
      </c>
      <c r="F17" s="210" t="s">
        <v>53</v>
      </c>
      <c r="G17" s="229" t="s">
        <v>269</v>
      </c>
      <c r="H17" s="210">
        <v>57</v>
      </c>
      <c r="I17" s="210">
        <v>28</v>
      </c>
      <c r="J17" s="210">
        <v>40</v>
      </c>
      <c r="K17" s="205">
        <v>66304.479999999996</v>
      </c>
      <c r="L17" s="205">
        <v>66304.479999999996</v>
      </c>
      <c r="M17" s="205">
        <f t="shared" si="0"/>
        <v>0</v>
      </c>
      <c r="N17" s="210">
        <v>16</v>
      </c>
      <c r="O17" s="205">
        <v>64514.61</v>
      </c>
      <c r="P17" s="205">
        <v>64514.61</v>
      </c>
      <c r="Q17" s="205">
        <f t="shared" si="1"/>
        <v>0</v>
      </c>
    </row>
    <row r="18" spans="1:17" s="183" customFormat="1" ht="16.5" customHeight="1" x14ac:dyDescent="0.2">
      <c r="A18" s="210">
        <f t="shared" si="2"/>
        <v>10</v>
      </c>
      <c r="B18" s="210" t="s">
        <v>49</v>
      </c>
      <c r="C18" s="210" t="s">
        <v>36</v>
      </c>
      <c r="D18" s="210" t="s">
        <v>37</v>
      </c>
      <c r="E18" s="210" t="s">
        <v>277</v>
      </c>
      <c r="F18" s="210" t="s">
        <v>92</v>
      </c>
      <c r="G18" s="229" t="s">
        <v>269</v>
      </c>
      <c r="H18" s="210">
        <v>97</v>
      </c>
      <c r="I18" s="210">
        <v>77</v>
      </c>
      <c r="J18" s="210">
        <v>105</v>
      </c>
      <c r="K18" s="205">
        <v>86282.78</v>
      </c>
      <c r="L18" s="205">
        <v>86282.78</v>
      </c>
      <c r="M18" s="205">
        <f t="shared" si="0"/>
        <v>0</v>
      </c>
      <c r="N18" s="210">
        <v>23</v>
      </c>
      <c r="O18" s="205">
        <v>29809.599999999999</v>
      </c>
      <c r="P18" s="205">
        <v>29809.599999999999</v>
      </c>
      <c r="Q18" s="205">
        <f t="shared" si="1"/>
        <v>0</v>
      </c>
    </row>
    <row r="19" spans="1:17" s="183" customFormat="1" ht="16.5" customHeight="1" x14ac:dyDescent="0.2">
      <c r="A19" s="210">
        <f t="shared" si="2"/>
        <v>11</v>
      </c>
      <c r="B19" s="210" t="s">
        <v>22</v>
      </c>
      <c r="C19" s="210" t="s">
        <v>61</v>
      </c>
      <c r="D19" s="210" t="s">
        <v>278</v>
      </c>
      <c r="E19" s="210" t="s">
        <v>270</v>
      </c>
      <c r="F19" s="210" t="s">
        <v>93</v>
      </c>
      <c r="G19" s="229" t="s">
        <v>269</v>
      </c>
      <c r="H19" s="210">
        <v>82</v>
      </c>
      <c r="I19" s="210">
        <v>62</v>
      </c>
      <c r="J19" s="210">
        <v>83</v>
      </c>
      <c r="K19" s="205">
        <f>140004.06-16206.16+9365.44+0.05</f>
        <v>133163.38999999998</v>
      </c>
      <c r="L19" s="205">
        <f>127489.43+5673.91+0.05</f>
        <v>133163.38999999998</v>
      </c>
      <c r="M19" s="205">
        <f t="shared" si="0"/>
        <v>0</v>
      </c>
      <c r="N19" s="210">
        <v>57</v>
      </c>
      <c r="O19" s="205">
        <f>429480.59-9365.44</f>
        <v>420115.15</v>
      </c>
      <c r="P19" s="205">
        <f>420115.15</f>
        <v>420115.15</v>
      </c>
      <c r="Q19" s="205">
        <f t="shared" si="1"/>
        <v>0</v>
      </c>
    </row>
    <row r="20" spans="1:17" s="183" customFormat="1" ht="16.5" customHeight="1" x14ac:dyDescent="0.2">
      <c r="A20" s="210">
        <f t="shared" si="2"/>
        <v>12</v>
      </c>
      <c r="B20" s="210" t="s">
        <v>54</v>
      </c>
      <c r="C20" s="210" t="s">
        <v>36</v>
      </c>
      <c r="D20" s="210" t="s">
        <v>37</v>
      </c>
      <c r="E20" s="220" t="s">
        <v>275</v>
      </c>
      <c r="F20" s="210" t="s">
        <v>94</v>
      </c>
      <c r="G20" s="229" t="s">
        <v>269</v>
      </c>
      <c r="H20" s="210">
        <v>154</v>
      </c>
      <c r="I20" s="210">
        <v>139</v>
      </c>
      <c r="J20" s="210">
        <v>175</v>
      </c>
      <c r="K20" s="205">
        <f>177858.05-21733.68</f>
        <v>156124.37</v>
      </c>
      <c r="L20" s="205">
        <f>140744.27+5054.66</f>
        <v>145798.93</v>
      </c>
      <c r="M20" s="205">
        <f t="shared" si="0"/>
        <v>10325.440000000002</v>
      </c>
      <c r="N20" s="210">
        <v>73</v>
      </c>
      <c r="O20" s="205">
        <v>142134.37</v>
      </c>
      <c r="P20" s="205">
        <v>133058.87</v>
      </c>
      <c r="Q20" s="205">
        <f t="shared" si="1"/>
        <v>9075.5</v>
      </c>
    </row>
    <row r="21" spans="1:17" s="183" customFormat="1" ht="16.5" customHeight="1" x14ac:dyDescent="0.2">
      <c r="A21" s="210">
        <f t="shared" si="2"/>
        <v>13</v>
      </c>
      <c r="B21" s="210" t="s">
        <v>23</v>
      </c>
      <c r="C21" s="210" t="s">
        <v>36</v>
      </c>
      <c r="D21" s="210" t="s">
        <v>37</v>
      </c>
      <c r="E21" s="210" t="s">
        <v>270</v>
      </c>
      <c r="F21" s="210" t="s">
        <v>95</v>
      </c>
      <c r="G21" s="229" t="s">
        <v>269</v>
      </c>
      <c r="H21" s="210">
        <v>89</v>
      </c>
      <c r="I21" s="210">
        <v>26</v>
      </c>
      <c r="J21" s="210">
        <v>29</v>
      </c>
      <c r="K21" s="205">
        <v>24212.48</v>
      </c>
      <c r="L21" s="205">
        <v>24212.48</v>
      </c>
      <c r="M21" s="205">
        <f t="shared" si="0"/>
        <v>0</v>
      </c>
      <c r="N21" s="210">
        <v>93</v>
      </c>
      <c r="O21" s="205">
        <v>244838.22</v>
      </c>
      <c r="P21" s="205">
        <v>244838.22</v>
      </c>
      <c r="Q21" s="205">
        <f t="shared" si="1"/>
        <v>0</v>
      </c>
    </row>
    <row r="22" spans="1:17" s="183" customFormat="1" ht="16.5" customHeight="1" x14ac:dyDescent="0.2">
      <c r="A22" s="210">
        <f t="shared" si="2"/>
        <v>14</v>
      </c>
      <c r="B22" s="210" t="s">
        <v>56</v>
      </c>
      <c r="C22" s="210" t="s">
        <v>36</v>
      </c>
      <c r="D22" s="210" t="s">
        <v>37</v>
      </c>
      <c r="E22" s="220" t="s">
        <v>279</v>
      </c>
      <c r="F22" s="210" t="s">
        <v>75</v>
      </c>
      <c r="G22" s="229" t="s">
        <v>269</v>
      </c>
      <c r="H22" s="210">
        <v>15</v>
      </c>
      <c r="I22" s="210">
        <v>0</v>
      </c>
      <c r="J22" s="210">
        <v>0</v>
      </c>
      <c r="K22" s="205">
        <v>0</v>
      </c>
      <c r="L22" s="205">
        <v>0</v>
      </c>
      <c r="M22" s="205">
        <f t="shared" si="0"/>
        <v>0</v>
      </c>
      <c r="N22" s="210">
        <v>0</v>
      </c>
      <c r="O22" s="205">
        <v>0</v>
      </c>
      <c r="P22" s="205">
        <v>0</v>
      </c>
      <c r="Q22" s="205">
        <f t="shared" si="1"/>
        <v>0</v>
      </c>
    </row>
    <row r="23" spans="1:17" s="183" customFormat="1" ht="16.5" customHeight="1" x14ac:dyDescent="0.2">
      <c r="A23" s="210">
        <f t="shared" si="2"/>
        <v>15</v>
      </c>
      <c r="B23" s="210" t="s">
        <v>145</v>
      </c>
      <c r="C23" s="210" t="s">
        <v>61</v>
      </c>
      <c r="D23" s="210" t="s">
        <v>179</v>
      </c>
      <c r="E23" s="210" t="s">
        <v>270</v>
      </c>
      <c r="F23" s="210" t="s">
        <v>180</v>
      </c>
      <c r="G23" s="229" t="s">
        <v>269</v>
      </c>
      <c r="H23" s="210">
        <v>12</v>
      </c>
      <c r="I23" s="210">
        <v>9</v>
      </c>
      <c r="J23" s="210">
        <v>9</v>
      </c>
      <c r="K23" s="205">
        <f>3021.78+736.4</f>
        <v>3758.1800000000003</v>
      </c>
      <c r="L23" s="205">
        <f>3021.78+736.4</f>
        <v>3758.1800000000003</v>
      </c>
      <c r="M23" s="205">
        <f t="shared" si="0"/>
        <v>0</v>
      </c>
      <c r="N23" s="210">
        <v>0</v>
      </c>
      <c r="O23" s="205">
        <v>0</v>
      </c>
      <c r="P23" s="205">
        <v>0</v>
      </c>
      <c r="Q23" s="205">
        <f t="shared" si="1"/>
        <v>0</v>
      </c>
    </row>
    <row r="24" spans="1:17" s="183" customFormat="1" ht="16.5" customHeight="1" x14ac:dyDescent="0.2">
      <c r="A24" s="210">
        <f t="shared" si="2"/>
        <v>16</v>
      </c>
      <c r="B24" s="210" t="s">
        <v>24</v>
      </c>
      <c r="C24" s="210" t="s">
        <v>36</v>
      </c>
      <c r="D24" s="210" t="s">
        <v>37</v>
      </c>
      <c r="E24" s="220" t="s">
        <v>280</v>
      </c>
      <c r="F24" s="210" t="s">
        <v>76</v>
      </c>
      <c r="G24" s="229" t="s">
        <v>269</v>
      </c>
      <c r="H24" s="210">
        <v>12</v>
      </c>
      <c r="I24" s="210">
        <v>1</v>
      </c>
      <c r="J24" s="210">
        <v>2</v>
      </c>
      <c r="K24" s="205">
        <v>0</v>
      </c>
      <c r="L24" s="205">
        <v>0</v>
      </c>
      <c r="M24" s="205">
        <f t="shared" si="0"/>
        <v>0</v>
      </c>
      <c r="N24" s="210">
        <v>8</v>
      </c>
      <c r="O24" s="205">
        <v>12312.94</v>
      </c>
      <c r="P24" s="205">
        <v>12312.94</v>
      </c>
      <c r="Q24" s="205">
        <f t="shared" si="1"/>
        <v>0</v>
      </c>
    </row>
    <row r="25" spans="1:17" s="183" customFormat="1" ht="16.5" customHeight="1" x14ac:dyDescent="0.2">
      <c r="A25" s="210">
        <f t="shared" si="2"/>
        <v>17</v>
      </c>
      <c r="B25" s="210" t="s">
        <v>181</v>
      </c>
      <c r="C25" s="210" t="s">
        <v>61</v>
      </c>
      <c r="D25" s="210" t="s">
        <v>182</v>
      </c>
      <c r="E25" s="210" t="s">
        <v>270</v>
      </c>
      <c r="F25" s="210" t="s">
        <v>183</v>
      </c>
      <c r="G25" s="229" t="s">
        <v>269</v>
      </c>
      <c r="H25" s="210">
        <v>22</v>
      </c>
      <c r="I25" s="210">
        <v>15</v>
      </c>
      <c r="J25" s="210">
        <v>23</v>
      </c>
      <c r="K25" s="205">
        <v>5245.56</v>
      </c>
      <c r="L25" s="205">
        <v>5245.56</v>
      </c>
      <c r="M25" s="205">
        <f t="shared" si="0"/>
        <v>0</v>
      </c>
      <c r="N25" s="210">
        <v>0</v>
      </c>
      <c r="O25" s="205">
        <v>0</v>
      </c>
      <c r="P25" s="205">
        <v>0</v>
      </c>
      <c r="Q25" s="205">
        <f t="shared" si="1"/>
        <v>0</v>
      </c>
    </row>
    <row r="26" spans="1:17" s="183" customFormat="1" ht="16.5" customHeight="1" x14ac:dyDescent="0.2">
      <c r="A26" s="210">
        <f t="shared" si="2"/>
        <v>18</v>
      </c>
      <c r="B26" s="210" t="s">
        <v>25</v>
      </c>
      <c r="C26" s="210" t="s">
        <v>36</v>
      </c>
      <c r="D26" s="210" t="s">
        <v>37</v>
      </c>
      <c r="E26" s="261" t="s">
        <v>281</v>
      </c>
      <c r="F26" s="210" t="s">
        <v>131</v>
      </c>
      <c r="G26" s="229" t="s">
        <v>269</v>
      </c>
      <c r="H26" s="210">
        <v>99</v>
      </c>
      <c r="I26" s="210">
        <v>18</v>
      </c>
      <c r="J26" s="210">
        <v>24</v>
      </c>
      <c r="K26" s="205">
        <f>23446.88+60</f>
        <v>23506.880000000001</v>
      </c>
      <c r="L26" s="205">
        <f>23446.88+60</f>
        <v>23506.880000000001</v>
      </c>
      <c r="M26" s="205">
        <f t="shared" si="0"/>
        <v>0</v>
      </c>
      <c r="N26" s="210">
        <v>16</v>
      </c>
      <c r="O26" s="205">
        <v>21789.3</v>
      </c>
      <c r="P26" s="205">
        <v>21789.3</v>
      </c>
      <c r="Q26" s="205">
        <f t="shared" si="1"/>
        <v>0</v>
      </c>
    </row>
    <row r="27" spans="1:17" s="183" customFormat="1" ht="16.5" customHeight="1" x14ac:dyDescent="0.2">
      <c r="A27" s="210">
        <f t="shared" si="2"/>
        <v>19</v>
      </c>
      <c r="B27" s="210" t="s">
        <v>58</v>
      </c>
      <c r="C27" s="210" t="s">
        <v>36</v>
      </c>
      <c r="D27" s="210" t="s">
        <v>37</v>
      </c>
      <c r="E27" s="210" t="s">
        <v>274</v>
      </c>
      <c r="F27" s="210" t="s">
        <v>97</v>
      </c>
      <c r="G27" s="229" t="s">
        <v>269</v>
      </c>
      <c r="H27" s="210">
        <v>42</v>
      </c>
      <c r="I27" s="210">
        <v>38</v>
      </c>
      <c r="J27" s="210">
        <v>56</v>
      </c>
      <c r="K27" s="205">
        <f>37917.72+3655.24</f>
        <v>41572.959999999999</v>
      </c>
      <c r="L27" s="205">
        <f>37917.72+3655.24</f>
        <v>41572.959999999999</v>
      </c>
      <c r="M27" s="205">
        <f t="shared" si="0"/>
        <v>0</v>
      </c>
      <c r="N27" s="210">
        <v>15</v>
      </c>
      <c r="O27" s="205">
        <v>28543.93</v>
      </c>
      <c r="P27" s="205">
        <v>28543.93</v>
      </c>
      <c r="Q27" s="205">
        <f t="shared" si="1"/>
        <v>0</v>
      </c>
    </row>
    <row r="28" spans="1:17" s="183" customFormat="1" ht="16.5" customHeight="1" x14ac:dyDescent="0.2">
      <c r="A28" s="210">
        <f t="shared" si="2"/>
        <v>20</v>
      </c>
      <c r="B28" s="210" t="s">
        <v>26</v>
      </c>
      <c r="C28" s="210" t="s">
        <v>36</v>
      </c>
      <c r="D28" s="210" t="s">
        <v>37</v>
      </c>
      <c r="E28" s="262" t="s">
        <v>282</v>
      </c>
      <c r="F28" s="210" t="s">
        <v>98</v>
      </c>
      <c r="G28" s="229" t="s">
        <v>269</v>
      </c>
      <c r="H28" s="210">
        <v>203</v>
      </c>
      <c r="I28" s="210">
        <v>182</v>
      </c>
      <c r="J28" s="210">
        <v>218</v>
      </c>
      <c r="K28" s="205">
        <v>162678.82</v>
      </c>
      <c r="L28" s="205">
        <f>148500.28+5752.96</f>
        <v>154253.24</v>
      </c>
      <c r="M28" s="205">
        <f t="shared" si="0"/>
        <v>8425.5800000000163</v>
      </c>
      <c r="N28" s="210">
        <v>26</v>
      </c>
      <c r="O28" s="205">
        <v>71673.009999999995</v>
      </c>
      <c r="P28" s="205">
        <v>71408.710000000006</v>
      </c>
      <c r="Q28" s="205">
        <f t="shared" si="1"/>
        <v>264.29999999998836</v>
      </c>
    </row>
    <row r="29" spans="1:17" s="183" customFormat="1" ht="16.5" customHeight="1" x14ac:dyDescent="0.2">
      <c r="A29" s="210">
        <f t="shared" si="2"/>
        <v>21</v>
      </c>
      <c r="B29" s="210" t="s">
        <v>303</v>
      </c>
      <c r="C29" s="210" t="s">
        <v>36</v>
      </c>
      <c r="D29" s="210"/>
      <c r="E29" s="210" t="s">
        <v>272</v>
      </c>
      <c r="F29" s="210" t="s">
        <v>302</v>
      </c>
      <c r="G29" s="229" t="s">
        <v>269</v>
      </c>
      <c r="H29" s="210">
        <v>2</v>
      </c>
      <c r="I29" s="210">
        <v>0</v>
      </c>
      <c r="J29" s="210">
        <v>0</v>
      </c>
      <c r="K29" s="205">
        <v>0</v>
      </c>
      <c r="L29" s="205">
        <v>0</v>
      </c>
      <c r="M29" s="205">
        <f t="shared" si="0"/>
        <v>0</v>
      </c>
      <c r="N29" s="210">
        <v>0</v>
      </c>
      <c r="O29" s="205">
        <v>0</v>
      </c>
      <c r="P29" s="205">
        <v>0</v>
      </c>
      <c r="Q29" s="205">
        <f t="shared" si="1"/>
        <v>0</v>
      </c>
    </row>
    <row r="30" spans="1:17" s="183" customFormat="1" ht="16.5" customHeight="1" x14ac:dyDescent="0.2">
      <c r="A30" s="210">
        <f t="shared" si="2"/>
        <v>22</v>
      </c>
      <c r="B30" s="210" t="s">
        <v>77</v>
      </c>
      <c r="C30" s="210" t="s">
        <v>36</v>
      </c>
      <c r="D30" s="210"/>
      <c r="E30" s="220" t="s">
        <v>280</v>
      </c>
      <c r="F30" s="210" t="s">
        <v>157</v>
      </c>
      <c r="G30" s="229" t="s">
        <v>269</v>
      </c>
      <c r="H30" s="210">
        <v>62</v>
      </c>
      <c r="I30" s="210">
        <v>16</v>
      </c>
      <c r="J30" s="210">
        <v>22</v>
      </c>
      <c r="K30" s="205">
        <f>37396.93-1263.08</f>
        <v>36133.85</v>
      </c>
      <c r="L30" s="205">
        <f>37396.93-1263.08</f>
        <v>36133.85</v>
      </c>
      <c r="M30" s="205">
        <f t="shared" si="0"/>
        <v>0</v>
      </c>
      <c r="N30" s="210">
        <v>42</v>
      </c>
      <c r="O30" s="205">
        <v>66269.14</v>
      </c>
      <c r="P30" s="205">
        <v>66269.14</v>
      </c>
      <c r="Q30" s="205">
        <f t="shared" si="1"/>
        <v>0</v>
      </c>
    </row>
    <row r="31" spans="1:17" s="183" customFormat="1" ht="16.5" customHeight="1" x14ac:dyDescent="0.2">
      <c r="A31" s="210">
        <f t="shared" si="2"/>
        <v>23</v>
      </c>
      <c r="B31" s="210" t="s">
        <v>27</v>
      </c>
      <c r="C31" s="210" t="s">
        <v>36</v>
      </c>
      <c r="D31" s="210" t="s">
        <v>37</v>
      </c>
      <c r="E31" s="210" t="s">
        <v>270</v>
      </c>
      <c r="F31" s="210" t="s">
        <v>99</v>
      </c>
      <c r="G31" s="229" t="s">
        <v>269</v>
      </c>
      <c r="H31" s="210">
        <v>81</v>
      </c>
      <c r="I31" s="210">
        <v>44</v>
      </c>
      <c r="J31" s="210">
        <v>53</v>
      </c>
      <c r="K31" s="205">
        <f>70330.38-2509.4</f>
        <v>67820.98000000001</v>
      </c>
      <c r="L31" s="205">
        <f>8881.37+3427.31</f>
        <v>12308.68</v>
      </c>
      <c r="M31" s="205">
        <f t="shared" si="0"/>
        <v>55512.30000000001</v>
      </c>
      <c r="N31" s="210">
        <v>30</v>
      </c>
      <c r="O31" s="205">
        <f>68872.22+2509.4</f>
        <v>71381.62</v>
      </c>
      <c r="P31" s="205">
        <f>57055.01+2509.4</f>
        <v>59564.41</v>
      </c>
      <c r="Q31" s="205">
        <f t="shared" si="1"/>
        <v>11817.209999999992</v>
      </c>
    </row>
    <row r="32" spans="1:17" s="183" customFormat="1" ht="16.5" customHeight="1" x14ac:dyDescent="0.2">
      <c r="A32" s="210">
        <f t="shared" si="2"/>
        <v>24</v>
      </c>
      <c r="B32" s="210" t="s">
        <v>28</v>
      </c>
      <c r="C32" s="210" t="s">
        <v>36</v>
      </c>
      <c r="D32" s="210" t="s">
        <v>37</v>
      </c>
      <c r="E32" s="210" t="s">
        <v>268</v>
      </c>
      <c r="F32" s="210" t="s">
        <v>100</v>
      </c>
      <c r="G32" s="229" t="s">
        <v>269</v>
      </c>
      <c r="H32" s="210">
        <v>51</v>
      </c>
      <c r="I32" s="210">
        <v>33</v>
      </c>
      <c r="J32" s="210">
        <v>47</v>
      </c>
      <c r="K32" s="205">
        <f>38306.24+11210.81</f>
        <v>49517.049999999996</v>
      </c>
      <c r="L32" s="205">
        <f>38306.24+11210.81</f>
        <v>49517.049999999996</v>
      </c>
      <c r="M32" s="205">
        <f t="shared" si="0"/>
        <v>0</v>
      </c>
      <c r="N32" s="210">
        <v>11</v>
      </c>
      <c r="O32" s="205">
        <v>33453.25</v>
      </c>
      <c r="P32" s="205">
        <v>33453.25</v>
      </c>
      <c r="Q32" s="205">
        <f t="shared" si="1"/>
        <v>0</v>
      </c>
    </row>
    <row r="33" spans="1:17" s="183" customFormat="1" ht="16.5" customHeight="1" x14ac:dyDescent="0.2">
      <c r="A33" s="210">
        <f t="shared" si="2"/>
        <v>25</v>
      </c>
      <c r="B33" s="210" t="s">
        <v>184</v>
      </c>
      <c r="C33" s="210" t="s">
        <v>61</v>
      </c>
      <c r="D33" s="210" t="s">
        <v>185</v>
      </c>
      <c r="E33" s="220" t="s">
        <v>275</v>
      </c>
      <c r="F33" s="210" t="s">
        <v>187</v>
      </c>
      <c r="G33" s="229" t="s">
        <v>269</v>
      </c>
      <c r="H33" s="210">
        <v>10</v>
      </c>
      <c r="I33" s="210">
        <v>9</v>
      </c>
      <c r="J33" s="210">
        <v>11</v>
      </c>
      <c r="K33" s="205">
        <v>6847.13</v>
      </c>
      <c r="L33" s="205">
        <v>6847.13</v>
      </c>
      <c r="M33" s="205">
        <f t="shared" si="0"/>
        <v>0</v>
      </c>
      <c r="N33" s="210">
        <v>0</v>
      </c>
      <c r="O33" s="205">
        <v>0</v>
      </c>
      <c r="P33" s="205">
        <v>0</v>
      </c>
      <c r="Q33" s="205">
        <f t="shared" si="1"/>
        <v>0</v>
      </c>
    </row>
    <row r="34" spans="1:17" s="183" customFormat="1" ht="16.5" customHeight="1" x14ac:dyDescent="0.2">
      <c r="A34" s="210">
        <f t="shared" si="2"/>
        <v>26</v>
      </c>
      <c r="B34" s="210" t="s">
        <v>132</v>
      </c>
      <c r="C34" s="210" t="s">
        <v>61</v>
      </c>
      <c r="D34" s="210" t="s">
        <v>238</v>
      </c>
      <c r="E34" s="210" t="s">
        <v>270</v>
      </c>
      <c r="F34" s="210" t="s">
        <v>239</v>
      </c>
      <c r="G34" s="229" t="s">
        <v>269</v>
      </c>
      <c r="H34" s="210">
        <v>68</v>
      </c>
      <c r="I34" s="210">
        <v>60</v>
      </c>
      <c r="J34" s="210">
        <v>71</v>
      </c>
      <c r="K34" s="205">
        <v>56682.06</v>
      </c>
      <c r="L34" s="205">
        <v>56682.06</v>
      </c>
      <c r="M34" s="205">
        <f t="shared" si="0"/>
        <v>0</v>
      </c>
      <c r="N34" s="210">
        <v>0</v>
      </c>
      <c r="O34" s="205">
        <v>0</v>
      </c>
      <c r="P34" s="205">
        <v>0</v>
      </c>
      <c r="Q34" s="205">
        <f t="shared" si="1"/>
        <v>0</v>
      </c>
    </row>
    <row r="35" spans="1:17" s="183" customFormat="1" ht="16.5" customHeight="1" x14ac:dyDescent="0.2">
      <c r="A35" s="210">
        <f t="shared" si="2"/>
        <v>27</v>
      </c>
      <c r="B35" s="210" t="s">
        <v>29</v>
      </c>
      <c r="C35" s="210" t="s">
        <v>36</v>
      </c>
      <c r="D35" s="210" t="s">
        <v>37</v>
      </c>
      <c r="E35" s="210" t="s">
        <v>276</v>
      </c>
      <c r="F35" s="210" t="s">
        <v>101</v>
      </c>
      <c r="G35" s="229" t="s">
        <v>269</v>
      </c>
      <c r="H35" s="210">
        <v>131</v>
      </c>
      <c r="I35" s="210">
        <v>98</v>
      </c>
      <c r="J35" s="210">
        <v>143</v>
      </c>
      <c r="K35" s="205">
        <f>152172.34-28806.85+3861.77</f>
        <v>127227.26</v>
      </c>
      <c r="L35" s="205">
        <f>123365.49+3861.77</f>
        <v>127227.26000000001</v>
      </c>
      <c r="M35" s="205">
        <f t="shared" si="0"/>
        <v>0</v>
      </c>
      <c r="N35" s="210">
        <v>57</v>
      </c>
      <c r="O35" s="205">
        <f>108482.46-6541.07</f>
        <v>101941.39000000001</v>
      </c>
      <c r="P35" s="205">
        <v>101941.39</v>
      </c>
      <c r="Q35" s="205">
        <f t="shared" si="1"/>
        <v>0</v>
      </c>
    </row>
    <row r="36" spans="1:17" s="183" customFormat="1" ht="16.5" customHeight="1" x14ac:dyDescent="0.2">
      <c r="A36" s="210">
        <f t="shared" si="2"/>
        <v>28</v>
      </c>
      <c r="B36" s="210" t="s">
        <v>30</v>
      </c>
      <c r="C36" s="210" t="s">
        <v>36</v>
      </c>
      <c r="D36" s="210" t="s">
        <v>37</v>
      </c>
      <c r="E36" s="262" t="s">
        <v>282</v>
      </c>
      <c r="F36" s="210" t="s">
        <v>60</v>
      </c>
      <c r="G36" s="229" t="s">
        <v>269</v>
      </c>
      <c r="H36" s="210">
        <v>13</v>
      </c>
      <c r="I36" s="210">
        <v>0</v>
      </c>
      <c r="J36" s="210">
        <v>0</v>
      </c>
      <c r="K36" s="205">
        <v>0</v>
      </c>
      <c r="L36" s="205">
        <v>0</v>
      </c>
      <c r="M36" s="205">
        <f t="shared" si="0"/>
        <v>0</v>
      </c>
      <c r="N36" s="210">
        <v>0</v>
      </c>
      <c r="O36" s="205">
        <v>0</v>
      </c>
      <c r="P36" s="205">
        <v>0</v>
      </c>
      <c r="Q36" s="205">
        <f t="shared" si="1"/>
        <v>0</v>
      </c>
    </row>
    <row r="37" spans="1:17" s="183" customFormat="1" ht="16.5" customHeight="1" x14ac:dyDescent="0.2">
      <c r="A37" s="210">
        <f t="shared" si="2"/>
        <v>29</v>
      </c>
      <c r="B37" s="210" t="s">
        <v>31</v>
      </c>
      <c r="C37" s="210" t="s">
        <v>36</v>
      </c>
      <c r="D37" s="210" t="s">
        <v>37</v>
      </c>
      <c r="E37" s="220" t="s">
        <v>283</v>
      </c>
      <c r="F37" s="210" t="s">
        <v>137</v>
      </c>
      <c r="G37" s="229" t="s">
        <v>269</v>
      </c>
      <c r="H37" s="210">
        <v>128</v>
      </c>
      <c r="I37" s="210">
        <v>90</v>
      </c>
      <c r="J37" s="210">
        <v>152</v>
      </c>
      <c r="K37" s="205">
        <v>142573.26</v>
      </c>
      <c r="L37" s="205">
        <v>142573.26</v>
      </c>
      <c r="M37" s="205">
        <f t="shared" si="0"/>
        <v>0</v>
      </c>
      <c r="N37" s="210">
        <v>79</v>
      </c>
      <c r="O37" s="205">
        <v>158437.31</v>
      </c>
      <c r="P37" s="205">
        <v>158437.31</v>
      </c>
      <c r="Q37" s="205">
        <f t="shared" si="1"/>
        <v>0</v>
      </c>
    </row>
    <row r="38" spans="1:17" s="183" customFormat="1" ht="16.5" customHeight="1" x14ac:dyDescent="0.2">
      <c r="A38" s="210">
        <f t="shared" si="2"/>
        <v>30</v>
      </c>
      <c r="B38" s="210" t="s">
        <v>32</v>
      </c>
      <c r="C38" s="210" t="s">
        <v>36</v>
      </c>
      <c r="D38" s="210"/>
      <c r="E38" s="220" t="s">
        <v>275</v>
      </c>
      <c r="F38" s="210" t="s">
        <v>102</v>
      </c>
      <c r="G38" s="229" t="s">
        <v>269</v>
      </c>
      <c r="H38" s="210">
        <v>114</v>
      </c>
      <c r="I38" s="210">
        <v>92</v>
      </c>
      <c r="J38" s="210">
        <v>124</v>
      </c>
      <c r="K38" s="205">
        <v>116792.87</v>
      </c>
      <c r="L38" s="205">
        <f>101987.55+3419.66</f>
        <v>105407.21</v>
      </c>
      <c r="M38" s="205">
        <f t="shared" si="0"/>
        <v>11385.659999999989</v>
      </c>
      <c r="N38" s="210">
        <v>56</v>
      </c>
      <c r="O38" s="205">
        <v>158866.44</v>
      </c>
      <c r="P38" s="205">
        <v>157529.87</v>
      </c>
      <c r="Q38" s="205">
        <f t="shared" si="1"/>
        <v>1336.570000000007</v>
      </c>
    </row>
    <row r="39" spans="1:17" s="183" customFormat="1" ht="16.5" customHeight="1" x14ac:dyDescent="0.2">
      <c r="A39" s="210">
        <f t="shared" si="2"/>
        <v>31</v>
      </c>
      <c r="B39" s="210" t="s">
        <v>138</v>
      </c>
      <c r="C39" s="210" t="s">
        <v>61</v>
      </c>
      <c r="D39" s="210" t="s">
        <v>191</v>
      </c>
      <c r="E39" s="210" t="s">
        <v>270</v>
      </c>
      <c r="F39" s="210" t="s">
        <v>264</v>
      </c>
      <c r="G39" s="229" t="s">
        <v>269</v>
      </c>
      <c r="H39" s="210">
        <v>146</v>
      </c>
      <c r="I39" s="210">
        <v>126</v>
      </c>
      <c r="J39" s="210">
        <v>145</v>
      </c>
      <c r="K39" s="205">
        <f>82982.63</f>
        <v>82982.63</v>
      </c>
      <c r="L39" s="205">
        <f>75876.36+3461.08</f>
        <v>79337.440000000002</v>
      </c>
      <c r="M39" s="205">
        <f t="shared" si="0"/>
        <v>3645.1900000000023</v>
      </c>
      <c r="N39" s="210">
        <v>0</v>
      </c>
      <c r="O39" s="205">
        <v>0</v>
      </c>
      <c r="P39" s="205">
        <v>0</v>
      </c>
      <c r="Q39" s="205">
        <f t="shared" si="1"/>
        <v>0</v>
      </c>
    </row>
    <row r="40" spans="1:17" s="183" customFormat="1" ht="16.5" customHeight="1" x14ac:dyDescent="0.2">
      <c r="A40" s="210">
        <f t="shared" si="2"/>
        <v>32</v>
      </c>
      <c r="B40" s="210" t="s">
        <v>188</v>
      </c>
      <c r="C40" s="210" t="s">
        <v>36</v>
      </c>
      <c r="D40" s="210"/>
      <c r="E40" s="210" t="s">
        <v>270</v>
      </c>
      <c r="F40" s="210" t="s">
        <v>189</v>
      </c>
      <c r="G40" s="229" t="s">
        <v>269</v>
      </c>
      <c r="H40" s="210">
        <v>11</v>
      </c>
      <c r="I40" s="210">
        <v>5</v>
      </c>
      <c r="J40" s="210">
        <v>6</v>
      </c>
      <c r="K40" s="205">
        <v>8838.06</v>
      </c>
      <c r="L40" s="205">
        <f>3174.24+1719.31</f>
        <v>4893.5499999999993</v>
      </c>
      <c r="M40" s="205">
        <f t="shared" si="0"/>
        <v>3944.51</v>
      </c>
      <c r="N40" s="210">
        <v>0</v>
      </c>
      <c r="O40" s="205">
        <v>0</v>
      </c>
      <c r="P40" s="205">
        <v>0</v>
      </c>
      <c r="Q40" s="205">
        <f t="shared" si="1"/>
        <v>0</v>
      </c>
    </row>
    <row r="41" spans="1:17" s="183" customFormat="1" ht="16.5" customHeight="1" x14ac:dyDescent="0.2">
      <c r="A41" s="210">
        <f t="shared" si="2"/>
        <v>33</v>
      </c>
      <c r="B41" s="210" t="s">
        <v>140</v>
      </c>
      <c r="C41" s="210" t="s">
        <v>36</v>
      </c>
      <c r="D41" s="210"/>
      <c r="E41" s="210" t="s">
        <v>272</v>
      </c>
      <c r="F41" s="210" t="s">
        <v>142</v>
      </c>
      <c r="G41" s="229" t="s">
        <v>269</v>
      </c>
      <c r="H41" s="210">
        <v>38</v>
      </c>
      <c r="I41" s="210">
        <v>30</v>
      </c>
      <c r="J41" s="210">
        <v>38</v>
      </c>
      <c r="K41" s="205">
        <v>40188.9</v>
      </c>
      <c r="L41" s="205">
        <f>18192.44+1857.61</f>
        <v>20050.05</v>
      </c>
      <c r="M41" s="205">
        <f t="shared" si="0"/>
        <v>20138.850000000002</v>
      </c>
      <c r="N41" s="210">
        <v>0</v>
      </c>
      <c r="O41" s="205">
        <v>0</v>
      </c>
      <c r="P41" s="205">
        <v>0</v>
      </c>
      <c r="Q41" s="205">
        <f t="shared" si="1"/>
        <v>0</v>
      </c>
    </row>
    <row r="42" spans="1:17" s="183" customFormat="1" ht="16.5" customHeight="1" x14ac:dyDescent="0.2">
      <c r="A42" s="210">
        <f t="shared" si="2"/>
        <v>34</v>
      </c>
      <c r="B42" s="210" t="s">
        <v>33</v>
      </c>
      <c r="C42" s="210" t="s">
        <v>36</v>
      </c>
      <c r="D42" s="210" t="s">
        <v>37</v>
      </c>
      <c r="E42" s="210" t="s">
        <v>272</v>
      </c>
      <c r="F42" s="210" t="s">
        <v>143</v>
      </c>
      <c r="G42" s="229" t="s">
        <v>269</v>
      </c>
      <c r="H42" s="210">
        <v>37</v>
      </c>
      <c r="I42" s="210">
        <v>30</v>
      </c>
      <c r="J42" s="210">
        <v>40</v>
      </c>
      <c r="K42" s="205">
        <v>35383</v>
      </c>
      <c r="L42" s="205">
        <v>35383</v>
      </c>
      <c r="M42" s="205">
        <f t="shared" si="0"/>
        <v>0</v>
      </c>
      <c r="N42" s="210">
        <v>18</v>
      </c>
      <c r="O42" s="205">
        <v>46150.61</v>
      </c>
      <c r="P42" s="205">
        <v>46150.61</v>
      </c>
      <c r="Q42" s="205">
        <f t="shared" si="1"/>
        <v>0</v>
      </c>
    </row>
    <row r="43" spans="1:17" s="183" customFormat="1" ht="16.5" customHeight="1" x14ac:dyDescent="0.2">
      <c r="A43" s="210">
        <f t="shared" si="2"/>
        <v>35</v>
      </c>
      <c r="B43" s="210" t="s">
        <v>81</v>
      </c>
      <c r="C43" s="210" t="s">
        <v>61</v>
      </c>
      <c r="D43" s="210" t="s">
        <v>230</v>
      </c>
      <c r="E43" s="210" t="s">
        <v>270</v>
      </c>
      <c r="F43" s="210" t="s">
        <v>231</v>
      </c>
      <c r="G43" s="229" t="s">
        <v>269</v>
      </c>
      <c r="H43" s="210">
        <v>63</v>
      </c>
      <c r="I43" s="210">
        <v>47</v>
      </c>
      <c r="J43" s="210">
        <v>57</v>
      </c>
      <c r="K43" s="205">
        <f>53077.71-18486.33+3682.01</f>
        <v>38273.39</v>
      </c>
      <c r="L43" s="205">
        <f>34591.38+3682.01</f>
        <v>38273.39</v>
      </c>
      <c r="M43" s="205">
        <f t="shared" si="0"/>
        <v>0</v>
      </c>
      <c r="N43" s="210">
        <v>6</v>
      </c>
      <c r="O43" s="205">
        <v>8388.2800000000007</v>
      </c>
      <c r="P43" s="205">
        <v>8388.2800000000007</v>
      </c>
      <c r="Q43" s="205">
        <f t="shared" si="1"/>
        <v>0</v>
      </c>
    </row>
    <row r="44" spans="1:17" s="183" customFormat="1" ht="16.5" customHeight="1" x14ac:dyDescent="0.2">
      <c r="A44" s="210">
        <f t="shared" si="2"/>
        <v>36</v>
      </c>
      <c r="B44" s="210" t="s">
        <v>34</v>
      </c>
      <c r="C44" s="210" t="s">
        <v>61</v>
      </c>
      <c r="D44" s="210" t="s">
        <v>158</v>
      </c>
      <c r="E44" s="210" t="s">
        <v>270</v>
      </c>
      <c r="F44" s="210" t="s">
        <v>144</v>
      </c>
      <c r="G44" s="229" t="s">
        <v>269</v>
      </c>
      <c r="H44" s="210">
        <v>349</v>
      </c>
      <c r="I44" s="210">
        <v>278</v>
      </c>
      <c r="J44" s="210">
        <v>342</v>
      </c>
      <c r="K44" s="205">
        <v>315510.03999999998</v>
      </c>
      <c r="L44" s="205">
        <f>312796.41+2713.63</f>
        <v>315510.03999999998</v>
      </c>
      <c r="M44" s="205">
        <f t="shared" si="0"/>
        <v>0</v>
      </c>
      <c r="N44" s="210">
        <v>0</v>
      </c>
      <c r="O44" s="205">
        <v>0</v>
      </c>
      <c r="P44" s="205">
        <v>0</v>
      </c>
      <c r="Q44" s="205">
        <f t="shared" si="1"/>
        <v>0</v>
      </c>
    </row>
    <row r="45" spans="1:17" s="202" customFormat="1" ht="16.5" customHeight="1" x14ac:dyDescent="0.2">
      <c r="A45" s="210">
        <f t="shared" si="2"/>
        <v>37</v>
      </c>
      <c r="B45" s="263" t="s">
        <v>28</v>
      </c>
      <c r="C45" s="263" t="s">
        <v>36</v>
      </c>
      <c r="D45" s="263"/>
      <c r="E45" s="210" t="s">
        <v>268</v>
      </c>
      <c r="F45" s="263" t="s">
        <v>284</v>
      </c>
      <c r="G45" s="263" t="s">
        <v>117</v>
      </c>
      <c r="H45" s="264">
        <v>5</v>
      </c>
      <c r="I45" s="265">
        <v>3</v>
      </c>
      <c r="J45" s="265">
        <v>3</v>
      </c>
      <c r="K45" s="266">
        <v>6448.4</v>
      </c>
      <c r="L45" s="266">
        <v>5712</v>
      </c>
      <c r="M45" s="205">
        <v>736.4</v>
      </c>
      <c r="N45" s="265">
        <v>0</v>
      </c>
      <c r="O45" s="266">
        <v>0</v>
      </c>
      <c r="P45" s="266">
        <v>0</v>
      </c>
      <c r="Q45" s="205">
        <v>0</v>
      </c>
    </row>
    <row r="46" spans="1:17" s="202" customFormat="1" ht="16.5" customHeight="1" x14ac:dyDescent="0.2">
      <c r="A46" s="210">
        <f t="shared" si="2"/>
        <v>38</v>
      </c>
      <c r="B46" s="263" t="s">
        <v>29</v>
      </c>
      <c r="C46" s="263" t="s">
        <v>36</v>
      </c>
      <c r="D46" s="263"/>
      <c r="E46" s="210" t="s">
        <v>276</v>
      </c>
      <c r="F46" s="263" t="s">
        <v>285</v>
      </c>
      <c r="G46" s="263" t="s">
        <v>117</v>
      </c>
      <c r="H46" s="265">
        <v>30</v>
      </c>
      <c r="I46" s="265">
        <v>15</v>
      </c>
      <c r="J46" s="265">
        <v>15</v>
      </c>
      <c r="K46" s="266">
        <v>32494.5</v>
      </c>
      <c r="L46" s="266">
        <v>28076.1</v>
      </c>
      <c r="M46" s="205">
        <v>4418.3999999999996</v>
      </c>
      <c r="N46" s="265">
        <v>0</v>
      </c>
      <c r="O46" s="266">
        <v>0</v>
      </c>
      <c r="P46" s="266">
        <v>0</v>
      </c>
      <c r="Q46" s="205">
        <v>0</v>
      </c>
    </row>
    <row r="47" spans="1:17" s="202" customFormat="1" ht="16.5" customHeight="1" x14ac:dyDescent="0.2">
      <c r="A47" s="210">
        <f t="shared" si="2"/>
        <v>39</v>
      </c>
      <c r="B47" s="263" t="s">
        <v>89</v>
      </c>
      <c r="C47" s="263" t="s">
        <v>36</v>
      </c>
      <c r="D47" s="263"/>
      <c r="E47" s="210" t="s">
        <v>273</v>
      </c>
      <c r="F47" s="263" t="s">
        <v>287</v>
      </c>
      <c r="G47" s="263" t="s">
        <v>117</v>
      </c>
      <c r="H47" s="265">
        <v>5</v>
      </c>
      <c r="I47" s="265">
        <v>0</v>
      </c>
      <c r="J47" s="265">
        <v>0</v>
      </c>
      <c r="K47" s="266">
        <v>0</v>
      </c>
      <c r="L47" s="266">
        <v>0</v>
      </c>
      <c r="M47" s="205">
        <v>0</v>
      </c>
      <c r="N47" s="265">
        <v>0</v>
      </c>
      <c r="O47" s="266">
        <v>0</v>
      </c>
      <c r="P47" s="266">
        <v>0</v>
      </c>
      <c r="Q47" s="205">
        <v>0</v>
      </c>
    </row>
    <row r="48" spans="1:17" s="202" customFormat="1" ht="16.5" customHeight="1" x14ac:dyDescent="0.2">
      <c r="A48" s="210">
        <f t="shared" si="2"/>
        <v>40</v>
      </c>
      <c r="B48" s="263" t="s">
        <v>21</v>
      </c>
      <c r="C48" s="263" t="s">
        <v>36</v>
      </c>
      <c r="D48" s="263"/>
      <c r="E48" s="210" t="s">
        <v>273</v>
      </c>
      <c r="F48" s="263" t="s">
        <v>288</v>
      </c>
      <c r="G48" s="263" t="s">
        <v>117</v>
      </c>
      <c r="H48" s="267">
        <v>2</v>
      </c>
      <c r="I48" s="267">
        <v>0</v>
      </c>
      <c r="J48" s="267">
        <v>0</v>
      </c>
      <c r="K48" s="268">
        <v>0</v>
      </c>
      <c r="L48" s="268">
        <v>0</v>
      </c>
      <c r="M48" s="205">
        <v>0</v>
      </c>
      <c r="N48" s="267">
        <v>0</v>
      </c>
      <c r="O48" s="268">
        <v>0</v>
      </c>
      <c r="P48" s="268">
        <v>0</v>
      </c>
      <c r="Q48" s="205">
        <v>0</v>
      </c>
    </row>
    <row r="49" spans="1:17" s="202" customFormat="1" ht="16.5" customHeight="1" x14ac:dyDescent="0.2">
      <c r="A49" s="210">
        <f t="shared" si="2"/>
        <v>41</v>
      </c>
      <c r="B49" s="219" t="s">
        <v>22</v>
      </c>
      <c r="C49" s="219" t="s">
        <v>61</v>
      </c>
      <c r="D49" s="210" t="s">
        <v>278</v>
      </c>
      <c r="E49" s="210" t="s">
        <v>270</v>
      </c>
      <c r="F49" s="219" t="s">
        <v>194</v>
      </c>
      <c r="G49" s="219" t="s">
        <v>63</v>
      </c>
      <c r="H49" s="218">
        <v>133</v>
      </c>
      <c r="I49" s="218">
        <v>57</v>
      </c>
      <c r="J49" s="218">
        <v>57</v>
      </c>
      <c r="K49" s="217">
        <v>69545.100000000006</v>
      </c>
      <c r="L49" s="217">
        <v>69545.100000000006</v>
      </c>
      <c r="M49" s="205">
        <v>0</v>
      </c>
      <c r="N49" s="218">
        <v>48</v>
      </c>
      <c r="O49" s="221">
        <v>51257.2</v>
      </c>
      <c r="P49" s="217">
        <v>51257.2</v>
      </c>
      <c r="Q49" s="205">
        <v>0</v>
      </c>
    </row>
    <row r="50" spans="1:17" s="202" customFormat="1" ht="16.5" customHeight="1" x14ac:dyDescent="0.2">
      <c r="A50" s="210">
        <f t="shared" si="2"/>
        <v>42</v>
      </c>
      <c r="B50" s="219" t="s">
        <v>27</v>
      </c>
      <c r="C50" s="219" t="s">
        <v>36</v>
      </c>
      <c r="D50" s="219"/>
      <c r="E50" s="210" t="s">
        <v>270</v>
      </c>
      <c r="F50" s="219" t="s">
        <v>195</v>
      </c>
      <c r="G50" s="219" t="s">
        <v>63</v>
      </c>
      <c r="H50" s="218">
        <v>81</v>
      </c>
      <c r="I50" s="218">
        <v>37</v>
      </c>
      <c r="J50" s="218">
        <v>37</v>
      </c>
      <c r="K50" s="217">
        <v>55230.3</v>
      </c>
      <c r="L50" s="217">
        <v>55230.3</v>
      </c>
      <c r="M50" s="205">
        <v>0</v>
      </c>
      <c r="N50" s="218">
        <v>48</v>
      </c>
      <c r="O50" s="221">
        <v>65358.12</v>
      </c>
      <c r="P50" s="217">
        <v>65358.12</v>
      </c>
      <c r="Q50" s="205">
        <v>0</v>
      </c>
    </row>
    <row r="51" spans="1:17" s="202" customFormat="1" ht="16.5" customHeight="1" x14ac:dyDescent="0.2">
      <c r="A51" s="210">
        <f t="shared" si="2"/>
        <v>43</v>
      </c>
      <c r="B51" s="219" t="s">
        <v>31</v>
      </c>
      <c r="C51" s="219" t="s">
        <v>36</v>
      </c>
      <c r="D51" s="219"/>
      <c r="E51" s="220" t="s">
        <v>283</v>
      </c>
      <c r="F51" s="222" t="s">
        <v>196</v>
      </c>
      <c r="G51" s="219" t="s">
        <v>63</v>
      </c>
      <c r="H51" s="218">
        <v>41</v>
      </c>
      <c r="I51" s="218">
        <v>18</v>
      </c>
      <c r="J51" s="218">
        <v>18</v>
      </c>
      <c r="K51" s="217">
        <v>23898.3</v>
      </c>
      <c r="L51" s="217">
        <v>23898.3</v>
      </c>
      <c r="M51" s="205">
        <v>0</v>
      </c>
      <c r="N51" s="218">
        <v>17</v>
      </c>
      <c r="O51" s="221">
        <v>24944.5</v>
      </c>
      <c r="P51" s="217">
        <v>24944.5</v>
      </c>
      <c r="Q51" s="205">
        <v>0</v>
      </c>
    </row>
    <row r="52" spans="1:17" s="202" customFormat="1" ht="16.5" customHeight="1" x14ac:dyDescent="0.2">
      <c r="A52" s="210">
        <f t="shared" si="2"/>
        <v>44</v>
      </c>
      <c r="B52" s="219" t="s">
        <v>24</v>
      </c>
      <c r="C52" s="219" t="s">
        <v>36</v>
      </c>
      <c r="D52" s="219"/>
      <c r="E52" s="220" t="s">
        <v>280</v>
      </c>
      <c r="F52" s="219" t="s">
        <v>197</v>
      </c>
      <c r="G52" s="219" t="s">
        <v>63</v>
      </c>
      <c r="H52" s="218">
        <v>10</v>
      </c>
      <c r="I52" s="218">
        <v>2</v>
      </c>
      <c r="J52" s="218">
        <v>2</v>
      </c>
      <c r="K52" s="217">
        <v>2577.4</v>
      </c>
      <c r="L52" s="217">
        <v>2577.4</v>
      </c>
      <c r="M52" s="205">
        <v>0</v>
      </c>
      <c r="N52" s="218">
        <v>5</v>
      </c>
      <c r="O52" s="221">
        <v>4933.6000000000004</v>
      </c>
      <c r="P52" s="217">
        <v>4933.6000000000004</v>
      </c>
      <c r="Q52" s="205">
        <v>0</v>
      </c>
    </row>
    <row r="53" spans="1:17" s="202" customFormat="1" ht="16.5" customHeight="1" x14ac:dyDescent="0.2">
      <c r="A53" s="210">
        <f t="shared" si="2"/>
        <v>45</v>
      </c>
      <c r="B53" s="219" t="s">
        <v>32</v>
      </c>
      <c r="C53" s="219" t="s">
        <v>36</v>
      </c>
      <c r="D53" s="219"/>
      <c r="E53" s="220" t="s">
        <v>275</v>
      </c>
      <c r="F53" s="219" t="s">
        <v>198</v>
      </c>
      <c r="G53" s="219" t="s">
        <v>63</v>
      </c>
      <c r="H53" s="218">
        <v>93</v>
      </c>
      <c r="I53" s="218">
        <v>8</v>
      </c>
      <c r="J53" s="218">
        <v>8</v>
      </c>
      <c r="K53" s="217">
        <v>7752.8</v>
      </c>
      <c r="L53" s="217">
        <v>7752.8</v>
      </c>
      <c r="M53" s="205">
        <v>0</v>
      </c>
      <c r="N53" s="218">
        <v>32</v>
      </c>
      <c r="O53" s="221">
        <v>31765.1</v>
      </c>
      <c r="P53" s="217">
        <v>31765.1</v>
      </c>
      <c r="Q53" s="205">
        <v>0</v>
      </c>
    </row>
    <row r="54" spans="1:17" s="202" customFormat="1" ht="16.5" customHeight="1" x14ac:dyDescent="0.2">
      <c r="A54" s="210">
        <f t="shared" si="2"/>
        <v>46</v>
      </c>
      <c r="B54" s="219" t="s">
        <v>71</v>
      </c>
      <c r="C54" s="219" t="s">
        <v>36</v>
      </c>
      <c r="D54" s="219"/>
      <c r="E54" s="210" t="s">
        <v>272</v>
      </c>
      <c r="F54" s="219" t="s">
        <v>199</v>
      </c>
      <c r="G54" s="219" t="s">
        <v>63</v>
      </c>
      <c r="H54" s="218">
        <v>84</v>
      </c>
      <c r="I54" s="218">
        <v>21</v>
      </c>
      <c r="J54" s="218">
        <v>21</v>
      </c>
      <c r="K54" s="217">
        <v>34698.69</v>
      </c>
      <c r="L54" s="217">
        <v>34698.69</v>
      </c>
      <c r="M54" s="205">
        <v>0</v>
      </c>
      <c r="N54" s="218">
        <v>32</v>
      </c>
      <c r="O54" s="221">
        <v>35081.599999999999</v>
      </c>
      <c r="P54" s="217">
        <v>35081.599999999999</v>
      </c>
      <c r="Q54" s="205">
        <v>0</v>
      </c>
    </row>
    <row r="55" spans="1:17" s="202" customFormat="1" ht="16.5" customHeight="1" x14ac:dyDescent="0.2">
      <c r="A55" s="210">
        <f t="shared" si="2"/>
        <v>47</v>
      </c>
      <c r="B55" s="219" t="s">
        <v>184</v>
      </c>
      <c r="C55" s="219" t="s">
        <v>61</v>
      </c>
      <c r="D55" s="210" t="s">
        <v>185</v>
      </c>
      <c r="E55" s="220" t="s">
        <v>275</v>
      </c>
      <c r="F55" s="219" t="s">
        <v>200</v>
      </c>
      <c r="G55" s="219" t="s">
        <v>63</v>
      </c>
      <c r="H55" s="218">
        <v>104</v>
      </c>
      <c r="I55" s="218">
        <v>34</v>
      </c>
      <c r="J55" s="218">
        <v>34</v>
      </c>
      <c r="K55" s="217">
        <v>46862.1</v>
      </c>
      <c r="L55" s="217">
        <v>46862.1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s="202" customFormat="1" ht="16.5" customHeight="1" x14ac:dyDescent="0.2">
      <c r="A56" s="210">
        <f t="shared" si="2"/>
        <v>48</v>
      </c>
      <c r="B56" s="219" t="s">
        <v>145</v>
      </c>
      <c r="C56" s="219" t="s">
        <v>61</v>
      </c>
      <c r="D56" s="210" t="s">
        <v>179</v>
      </c>
      <c r="E56" s="210" t="s">
        <v>270</v>
      </c>
      <c r="F56" s="219" t="s">
        <v>201</v>
      </c>
      <c r="G56" s="219" t="s">
        <v>63</v>
      </c>
      <c r="H56" s="218">
        <v>127</v>
      </c>
      <c r="I56" s="218">
        <v>63</v>
      </c>
      <c r="J56" s="218">
        <v>63</v>
      </c>
      <c r="K56" s="217">
        <v>86053.58</v>
      </c>
      <c r="L56" s="217">
        <v>86053.58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s="202" customFormat="1" ht="16.5" customHeight="1" x14ac:dyDescent="0.2">
      <c r="A57" s="210">
        <f t="shared" si="2"/>
        <v>49</v>
      </c>
      <c r="B57" s="219" t="s">
        <v>132</v>
      </c>
      <c r="C57" s="219" t="s">
        <v>36</v>
      </c>
      <c r="D57" s="219"/>
      <c r="E57" s="210" t="s">
        <v>270</v>
      </c>
      <c r="F57" s="219" t="s">
        <v>202</v>
      </c>
      <c r="G57" s="219" t="s">
        <v>63</v>
      </c>
      <c r="H57" s="218">
        <v>40</v>
      </c>
      <c r="I57" s="218">
        <v>9</v>
      </c>
      <c r="J57" s="218">
        <v>9</v>
      </c>
      <c r="K57" s="217">
        <v>7576.6</v>
      </c>
      <c r="L57" s="217">
        <v>7576.6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s="202" customFormat="1" ht="16.5" customHeight="1" x14ac:dyDescent="0.2">
      <c r="A58" s="210">
        <f t="shared" si="2"/>
        <v>50</v>
      </c>
      <c r="B58" s="219" t="s">
        <v>138</v>
      </c>
      <c r="C58" s="219" t="s">
        <v>36</v>
      </c>
      <c r="D58" s="219"/>
      <c r="E58" s="210" t="s">
        <v>270</v>
      </c>
      <c r="F58" s="219" t="s">
        <v>203</v>
      </c>
      <c r="G58" s="219" t="s">
        <v>63</v>
      </c>
      <c r="H58" s="218">
        <v>17</v>
      </c>
      <c r="I58" s="218">
        <v>0</v>
      </c>
      <c r="J58" s="218">
        <v>0</v>
      </c>
      <c r="K58" s="217">
        <v>0</v>
      </c>
      <c r="L58" s="217">
        <v>0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s="202" customFormat="1" ht="16.5" customHeight="1" x14ac:dyDescent="0.2">
      <c r="A59" s="210">
        <f t="shared" si="2"/>
        <v>51</v>
      </c>
      <c r="B59" s="219" t="s">
        <v>140</v>
      </c>
      <c r="C59" s="219" t="s">
        <v>36</v>
      </c>
      <c r="D59" s="219"/>
      <c r="E59" s="210" t="s">
        <v>272</v>
      </c>
      <c r="F59" s="219" t="s">
        <v>204</v>
      </c>
      <c r="G59" s="219" t="s">
        <v>63</v>
      </c>
      <c r="H59" s="218">
        <v>9</v>
      </c>
      <c r="I59" s="218">
        <v>1</v>
      </c>
      <c r="J59" s="218">
        <v>1</v>
      </c>
      <c r="K59" s="217">
        <v>1841</v>
      </c>
      <c r="L59" s="217">
        <v>1841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s="202" customFormat="1" ht="16.5" customHeight="1" x14ac:dyDescent="0.2">
      <c r="A60" s="210">
        <f t="shared" si="2"/>
        <v>52</v>
      </c>
      <c r="B60" s="219" t="s">
        <v>236</v>
      </c>
      <c r="C60" s="219" t="s">
        <v>35</v>
      </c>
      <c r="D60" s="219" t="s">
        <v>306</v>
      </c>
      <c r="E60" s="219" t="s">
        <v>150</v>
      </c>
      <c r="F60" s="219" t="s">
        <v>253</v>
      </c>
      <c r="G60" s="219" t="s">
        <v>63</v>
      </c>
      <c r="H60" s="218">
        <v>1</v>
      </c>
      <c r="I60" s="218">
        <v>2</v>
      </c>
      <c r="J60" s="218">
        <v>2</v>
      </c>
      <c r="K60" s="217">
        <v>4970.7</v>
      </c>
      <c r="L60" s="217">
        <v>4970.7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s="202" customFormat="1" ht="16.5" customHeight="1" x14ac:dyDescent="0.2">
      <c r="A61" s="210">
        <f t="shared" si="2"/>
        <v>53</v>
      </c>
      <c r="B61" s="219" t="s">
        <v>181</v>
      </c>
      <c r="C61" s="219" t="s">
        <v>36</v>
      </c>
      <c r="D61" s="219"/>
      <c r="E61" s="210" t="s">
        <v>270</v>
      </c>
      <c r="F61" s="219" t="s">
        <v>205</v>
      </c>
      <c r="G61" s="219" t="s">
        <v>63</v>
      </c>
      <c r="H61" s="218">
        <v>11</v>
      </c>
      <c r="I61" s="218">
        <v>0</v>
      </c>
      <c r="J61" s="218">
        <v>0</v>
      </c>
      <c r="K61" s="217">
        <v>0</v>
      </c>
      <c r="L61" s="217">
        <v>0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s="202" customFormat="1" ht="16.5" customHeight="1" x14ac:dyDescent="0.2">
      <c r="A62" s="210">
        <f t="shared" si="2"/>
        <v>54</v>
      </c>
      <c r="B62" s="219" t="s">
        <v>81</v>
      </c>
      <c r="C62" s="219" t="s">
        <v>36</v>
      </c>
      <c r="D62" s="219"/>
      <c r="E62" s="210" t="s">
        <v>270</v>
      </c>
      <c r="F62" s="219" t="s">
        <v>206</v>
      </c>
      <c r="G62" s="219" t="s">
        <v>63</v>
      </c>
      <c r="H62" s="218">
        <v>33</v>
      </c>
      <c r="I62" s="218">
        <v>0</v>
      </c>
      <c r="J62" s="218">
        <v>0</v>
      </c>
      <c r="K62" s="217">
        <v>0</v>
      </c>
      <c r="L62" s="217">
        <v>0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s="202" customFormat="1" ht="16.5" customHeight="1" x14ac:dyDescent="0.2">
      <c r="A63" s="210">
        <f t="shared" si="2"/>
        <v>55</v>
      </c>
      <c r="B63" s="219" t="s">
        <v>138</v>
      </c>
      <c r="C63" s="219" t="s">
        <v>61</v>
      </c>
      <c r="D63" s="210" t="s">
        <v>191</v>
      </c>
      <c r="E63" s="210" t="s">
        <v>270</v>
      </c>
      <c r="F63" s="219" t="s">
        <v>255</v>
      </c>
      <c r="G63" s="219" t="s">
        <v>63</v>
      </c>
      <c r="H63" s="218">
        <v>18</v>
      </c>
      <c r="I63" s="218">
        <v>14</v>
      </c>
      <c r="J63" s="218">
        <v>14</v>
      </c>
      <c r="K63" s="217">
        <v>14606.4</v>
      </c>
      <c r="L63" s="217">
        <v>14606.4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s="202" customFormat="1" ht="16.5" customHeight="1" x14ac:dyDescent="0.2">
      <c r="A64" s="210">
        <f t="shared" si="2"/>
        <v>56</v>
      </c>
      <c r="B64" s="219" t="s">
        <v>132</v>
      </c>
      <c r="C64" s="219" t="s">
        <v>61</v>
      </c>
      <c r="D64" s="210" t="s">
        <v>238</v>
      </c>
      <c r="E64" s="210" t="s">
        <v>270</v>
      </c>
      <c r="F64" s="219" t="s">
        <v>257</v>
      </c>
      <c r="G64" s="219" t="s">
        <v>63</v>
      </c>
      <c r="H64" s="218">
        <v>35</v>
      </c>
      <c r="I64" s="218">
        <v>35</v>
      </c>
      <c r="J64" s="218">
        <v>35</v>
      </c>
      <c r="K64" s="217">
        <v>49816.2</v>
      </c>
      <c r="L64" s="217">
        <v>49816.2</v>
      </c>
      <c r="M64" s="205">
        <v>0</v>
      </c>
      <c r="N64" s="218">
        <v>0</v>
      </c>
      <c r="O64" s="217">
        <v>0</v>
      </c>
      <c r="P64" s="217">
        <v>0</v>
      </c>
      <c r="Q64" s="205">
        <v>0</v>
      </c>
    </row>
    <row r="65" spans="1:17" s="202" customFormat="1" ht="16.5" customHeight="1" x14ac:dyDescent="0.2">
      <c r="A65" s="210">
        <f t="shared" si="2"/>
        <v>57</v>
      </c>
      <c r="B65" s="261" t="s">
        <v>58</v>
      </c>
      <c r="C65" s="269" t="s">
        <v>36</v>
      </c>
      <c r="D65" s="269"/>
      <c r="E65" s="210" t="s">
        <v>274</v>
      </c>
      <c r="F65" s="261" t="s">
        <v>291</v>
      </c>
      <c r="G65" s="261" t="s">
        <v>292</v>
      </c>
      <c r="H65" s="270">
        <v>58</v>
      </c>
      <c r="I65" s="270">
        <v>32</v>
      </c>
      <c r="J65" s="270">
        <v>32</v>
      </c>
      <c r="K65" s="271">
        <v>82826.399999999994</v>
      </c>
      <c r="L65" s="271">
        <v>82826.399999999994</v>
      </c>
      <c r="M65" s="205">
        <v>0</v>
      </c>
      <c r="N65" s="272">
        <v>34</v>
      </c>
      <c r="O65" s="271">
        <v>57094.3</v>
      </c>
      <c r="P65" s="271">
        <v>57094.3</v>
      </c>
      <c r="Q65" s="205">
        <v>0</v>
      </c>
    </row>
    <row r="66" spans="1:17" s="202" customFormat="1" ht="16.5" customHeight="1" x14ac:dyDescent="0.2">
      <c r="A66" s="210">
        <f t="shared" si="2"/>
        <v>58</v>
      </c>
      <c r="B66" s="269" t="s">
        <v>28</v>
      </c>
      <c r="C66" s="269" t="s">
        <v>36</v>
      </c>
      <c r="D66" s="269"/>
      <c r="E66" s="210" t="s">
        <v>268</v>
      </c>
      <c r="F66" s="261" t="s">
        <v>293</v>
      </c>
      <c r="G66" s="261" t="s">
        <v>292</v>
      </c>
      <c r="H66" s="270">
        <v>41</v>
      </c>
      <c r="I66" s="270">
        <v>14</v>
      </c>
      <c r="J66" s="270">
        <v>14</v>
      </c>
      <c r="K66" s="271">
        <v>14593.7</v>
      </c>
      <c r="L66" s="271">
        <v>14593.7</v>
      </c>
      <c r="M66" s="205">
        <v>0</v>
      </c>
      <c r="N66" s="272">
        <v>0</v>
      </c>
      <c r="O66" s="271">
        <v>0</v>
      </c>
      <c r="P66" s="271">
        <v>0</v>
      </c>
      <c r="Q66" s="205">
        <v>0</v>
      </c>
    </row>
    <row r="67" spans="1:17" s="202" customFormat="1" ht="16.5" customHeight="1" x14ac:dyDescent="0.2">
      <c r="A67" s="210">
        <f t="shared" si="2"/>
        <v>59</v>
      </c>
      <c r="B67" s="261" t="s">
        <v>18</v>
      </c>
      <c r="C67" s="269" t="s">
        <v>61</v>
      </c>
      <c r="D67" s="261" t="s">
        <v>151</v>
      </c>
      <c r="E67" s="210" t="s">
        <v>268</v>
      </c>
      <c r="F67" s="261" t="s">
        <v>307</v>
      </c>
      <c r="G67" s="261" t="s">
        <v>292</v>
      </c>
      <c r="H67" s="270">
        <v>118</v>
      </c>
      <c r="I67" s="270">
        <v>59</v>
      </c>
      <c r="J67" s="270">
        <v>59</v>
      </c>
      <c r="K67" s="271">
        <v>48245.84</v>
      </c>
      <c r="L67" s="271">
        <v>48245.84</v>
      </c>
      <c r="M67" s="205">
        <v>0</v>
      </c>
      <c r="N67" s="272">
        <v>26</v>
      </c>
      <c r="O67" s="271">
        <v>23186.19</v>
      </c>
      <c r="P67" s="271">
        <v>23186.19</v>
      </c>
      <c r="Q67" s="205">
        <v>0</v>
      </c>
    </row>
    <row r="68" spans="1:17" s="202" customFormat="1" ht="16.5" customHeight="1" x14ac:dyDescent="0.2">
      <c r="A68" s="210">
        <f t="shared" si="2"/>
        <v>60</v>
      </c>
      <c r="B68" s="269" t="s">
        <v>25</v>
      </c>
      <c r="C68" s="269" t="s">
        <v>36</v>
      </c>
      <c r="D68" s="269"/>
      <c r="E68" s="261" t="s">
        <v>281</v>
      </c>
      <c r="F68" s="261" t="s">
        <v>295</v>
      </c>
      <c r="G68" s="261" t="s">
        <v>292</v>
      </c>
      <c r="H68" s="270">
        <v>38</v>
      </c>
      <c r="I68" s="270">
        <v>15</v>
      </c>
      <c r="J68" s="270">
        <v>15</v>
      </c>
      <c r="K68" s="271">
        <v>7640.65</v>
      </c>
      <c r="L68" s="271">
        <v>7640.65</v>
      </c>
      <c r="M68" s="205">
        <v>0</v>
      </c>
      <c r="N68" s="272">
        <v>9</v>
      </c>
      <c r="O68" s="271">
        <v>3700.2</v>
      </c>
      <c r="P68" s="271">
        <v>3700.2</v>
      </c>
      <c r="Q68" s="205">
        <v>0</v>
      </c>
    </row>
    <row r="69" spans="1:17" s="202" customFormat="1" ht="16.5" customHeight="1" x14ac:dyDescent="0.2">
      <c r="A69" s="210">
        <f t="shared" si="2"/>
        <v>61</v>
      </c>
      <c r="B69" s="269" t="s">
        <v>71</v>
      </c>
      <c r="C69" s="269" t="s">
        <v>36</v>
      </c>
      <c r="D69" s="269"/>
      <c r="E69" s="261" t="s">
        <v>301</v>
      </c>
      <c r="F69" s="261" t="s">
        <v>297</v>
      </c>
      <c r="G69" s="261" t="s">
        <v>292</v>
      </c>
      <c r="H69" s="270">
        <v>82</v>
      </c>
      <c r="I69" s="270">
        <v>56</v>
      </c>
      <c r="J69" s="270">
        <v>56</v>
      </c>
      <c r="K69" s="271">
        <v>41634.400000000001</v>
      </c>
      <c r="L69" s="271">
        <v>41634.400000000001</v>
      </c>
      <c r="M69" s="205">
        <v>0</v>
      </c>
      <c r="N69" s="272">
        <v>27</v>
      </c>
      <c r="O69" s="271">
        <v>28270.15</v>
      </c>
      <c r="P69" s="271">
        <v>28270.15</v>
      </c>
      <c r="Q69" s="205">
        <v>0</v>
      </c>
    </row>
    <row r="70" spans="1:17" s="202" customFormat="1" ht="16.5" customHeight="1" x14ac:dyDescent="0.2">
      <c r="A70" s="210">
        <f t="shared" si="2"/>
        <v>62</v>
      </c>
      <c r="B70" s="269" t="s">
        <v>30</v>
      </c>
      <c r="C70" s="269" t="s">
        <v>36</v>
      </c>
      <c r="D70" s="269"/>
      <c r="E70" s="261" t="s">
        <v>282</v>
      </c>
      <c r="F70" s="261" t="s">
        <v>298</v>
      </c>
      <c r="G70" s="261" t="s">
        <v>292</v>
      </c>
      <c r="H70" s="270">
        <v>37</v>
      </c>
      <c r="I70" s="270">
        <v>0</v>
      </c>
      <c r="J70" s="270">
        <v>0</v>
      </c>
      <c r="K70" s="271">
        <v>0</v>
      </c>
      <c r="L70" s="271">
        <v>0</v>
      </c>
      <c r="M70" s="205">
        <v>0</v>
      </c>
      <c r="N70" s="272">
        <v>0</v>
      </c>
      <c r="O70" s="271">
        <v>0</v>
      </c>
      <c r="P70" s="271">
        <v>0</v>
      </c>
      <c r="Q70" s="205">
        <v>0</v>
      </c>
    </row>
    <row r="71" spans="1:17" s="202" customFormat="1" ht="16.5" customHeight="1" x14ac:dyDescent="0.2">
      <c r="A71" s="210">
        <f t="shared" si="2"/>
        <v>63</v>
      </c>
      <c r="B71" s="269" t="s">
        <v>26</v>
      </c>
      <c r="C71" s="269" t="s">
        <v>36</v>
      </c>
      <c r="D71" s="269"/>
      <c r="E71" s="261" t="s">
        <v>282</v>
      </c>
      <c r="F71" s="261" t="s">
        <v>299</v>
      </c>
      <c r="G71" s="261" t="s">
        <v>292</v>
      </c>
      <c r="H71" s="270">
        <v>61</v>
      </c>
      <c r="I71" s="270">
        <v>32</v>
      </c>
      <c r="J71" s="270">
        <v>32</v>
      </c>
      <c r="K71" s="271">
        <v>53436.58</v>
      </c>
      <c r="L71" s="271">
        <v>53436.58</v>
      </c>
      <c r="M71" s="205">
        <v>0</v>
      </c>
      <c r="N71" s="272">
        <v>13</v>
      </c>
      <c r="O71" s="271">
        <v>28218.55</v>
      </c>
      <c r="P71" s="271">
        <v>28218.55</v>
      </c>
      <c r="Q71" s="205">
        <v>0</v>
      </c>
    </row>
    <row r="72" spans="1:17" s="202" customFormat="1" ht="16.5" customHeight="1" x14ac:dyDescent="0.2">
      <c r="A72" s="210">
        <f t="shared" si="2"/>
        <v>64</v>
      </c>
      <c r="B72" s="261" t="s">
        <v>145</v>
      </c>
      <c r="C72" s="269" t="s">
        <v>61</v>
      </c>
      <c r="D72" s="210" t="s">
        <v>179</v>
      </c>
      <c r="E72" s="210" t="s">
        <v>270</v>
      </c>
      <c r="F72" s="261" t="s">
        <v>300</v>
      </c>
      <c r="G72" s="261" t="s">
        <v>292</v>
      </c>
      <c r="H72" s="270">
        <v>5</v>
      </c>
      <c r="I72" s="270">
        <v>3</v>
      </c>
      <c r="J72" s="270">
        <v>3</v>
      </c>
      <c r="K72" s="271">
        <v>5286</v>
      </c>
      <c r="L72" s="271">
        <v>5286</v>
      </c>
      <c r="M72" s="205">
        <v>0</v>
      </c>
      <c r="N72" s="272">
        <v>0</v>
      </c>
      <c r="O72" s="271">
        <v>0</v>
      </c>
      <c r="P72" s="271">
        <v>0</v>
      </c>
      <c r="Q72" s="205">
        <v>0</v>
      </c>
    </row>
    <row r="74" spans="1:17" hidden="1" x14ac:dyDescent="0.2"/>
  </sheetData>
  <autoFilter ref="A8:Q73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7" workbookViewId="0">
      <selection activeCell="B8" sqref="B8"/>
    </sheetView>
  </sheetViews>
  <sheetFormatPr defaultRowHeight="12.75" x14ac:dyDescent="0.2"/>
  <cols>
    <col min="1" max="1" width="4.28515625" style="202" customWidth="1"/>
    <col min="2" max="2" width="34.28515625" style="202" customWidth="1"/>
    <col min="3" max="3" width="9.140625" style="202"/>
    <col min="4" max="4" width="28.140625" style="202" customWidth="1"/>
    <col min="5" max="5" width="36.85546875" style="202" customWidth="1"/>
    <col min="6" max="6" width="19.85546875" style="202" customWidth="1"/>
    <col min="7" max="7" width="34.42578125" style="202" customWidth="1"/>
    <col min="8" max="10" width="9.140625" style="202"/>
    <col min="11" max="12" width="10.42578125" style="202" customWidth="1"/>
    <col min="13" max="13" width="9.42578125" style="202" customWidth="1"/>
    <col min="14" max="14" width="9.140625" style="202"/>
    <col min="15" max="16" width="10.42578125" style="202" customWidth="1"/>
    <col min="17" max="17" width="9.42578125" style="202" customWidth="1"/>
    <col min="18" max="256" width="9.140625" style="202"/>
    <col min="257" max="257" width="4.28515625" style="202" customWidth="1"/>
    <col min="258" max="258" width="34.28515625" style="202" customWidth="1"/>
    <col min="259" max="259" width="9.140625" style="202"/>
    <col min="260" max="260" width="28.140625" style="202" customWidth="1"/>
    <col min="261" max="261" width="36.85546875" style="202" customWidth="1"/>
    <col min="262" max="262" width="19.85546875" style="202" customWidth="1"/>
    <col min="263" max="263" width="34.42578125" style="202" customWidth="1"/>
    <col min="264" max="266" width="9.140625" style="202"/>
    <col min="267" max="268" width="10.42578125" style="202" customWidth="1"/>
    <col min="269" max="269" width="9.42578125" style="202" customWidth="1"/>
    <col min="270" max="270" width="9.140625" style="202"/>
    <col min="271" max="272" width="10.42578125" style="202" customWidth="1"/>
    <col min="273" max="273" width="9.42578125" style="202" customWidth="1"/>
    <col min="274" max="512" width="9.140625" style="202"/>
    <col min="513" max="513" width="4.28515625" style="202" customWidth="1"/>
    <col min="514" max="514" width="34.28515625" style="202" customWidth="1"/>
    <col min="515" max="515" width="9.140625" style="202"/>
    <col min="516" max="516" width="28.140625" style="202" customWidth="1"/>
    <col min="517" max="517" width="36.85546875" style="202" customWidth="1"/>
    <col min="518" max="518" width="19.85546875" style="202" customWidth="1"/>
    <col min="519" max="519" width="34.42578125" style="202" customWidth="1"/>
    <col min="520" max="522" width="9.140625" style="202"/>
    <col min="523" max="524" width="10.42578125" style="202" customWidth="1"/>
    <col min="525" max="525" width="9.42578125" style="202" customWidth="1"/>
    <col min="526" max="526" width="9.140625" style="202"/>
    <col min="527" max="528" width="10.42578125" style="202" customWidth="1"/>
    <col min="529" max="529" width="9.42578125" style="202" customWidth="1"/>
    <col min="530" max="768" width="9.140625" style="202"/>
    <col min="769" max="769" width="4.28515625" style="202" customWidth="1"/>
    <col min="770" max="770" width="34.28515625" style="202" customWidth="1"/>
    <col min="771" max="771" width="9.140625" style="202"/>
    <col min="772" max="772" width="28.140625" style="202" customWidth="1"/>
    <col min="773" max="773" width="36.85546875" style="202" customWidth="1"/>
    <col min="774" max="774" width="19.85546875" style="202" customWidth="1"/>
    <col min="775" max="775" width="34.42578125" style="202" customWidth="1"/>
    <col min="776" max="778" width="9.140625" style="202"/>
    <col min="779" max="780" width="10.42578125" style="202" customWidth="1"/>
    <col min="781" max="781" width="9.42578125" style="202" customWidth="1"/>
    <col min="782" max="782" width="9.140625" style="202"/>
    <col min="783" max="784" width="10.42578125" style="202" customWidth="1"/>
    <col min="785" max="785" width="9.42578125" style="202" customWidth="1"/>
    <col min="786" max="1024" width="9.140625" style="202"/>
    <col min="1025" max="1025" width="4.28515625" style="202" customWidth="1"/>
    <col min="1026" max="1026" width="34.28515625" style="202" customWidth="1"/>
    <col min="1027" max="1027" width="9.140625" style="202"/>
    <col min="1028" max="1028" width="28.140625" style="202" customWidth="1"/>
    <col min="1029" max="1029" width="36.85546875" style="202" customWidth="1"/>
    <col min="1030" max="1030" width="19.85546875" style="202" customWidth="1"/>
    <col min="1031" max="1031" width="34.42578125" style="202" customWidth="1"/>
    <col min="1032" max="1034" width="9.140625" style="202"/>
    <col min="1035" max="1036" width="10.42578125" style="202" customWidth="1"/>
    <col min="1037" max="1037" width="9.42578125" style="202" customWidth="1"/>
    <col min="1038" max="1038" width="9.140625" style="202"/>
    <col min="1039" max="1040" width="10.42578125" style="202" customWidth="1"/>
    <col min="1041" max="1041" width="9.42578125" style="202" customWidth="1"/>
    <col min="1042" max="1280" width="9.140625" style="202"/>
    <col min="1281" max="1281" width="4.28515625" style="202" customWidth="1"/>
    <col min="1282" max="1282" width="34.28515625" style="202" customWidth="1"/>
    <col min="1283" max="1283" width="9.140625" style="202"/>
    <col min="1284" max="1284" width="28.140625" style="202" customWidth="1"/>
    <col min="1285" max="1285" width="36.85546875" style="202" customWidth="1"/>
    <col min="1286" max="1286" width="19.85546875" style="202" customWidth="1"/>
    <col min="1287" max="1287" width="34.42578125" style="202" customWidth="1"/>
    <col min="1288" max="1290" width="9.140625" style="202"/>
    <col min="1291" max="1292" width="10.42578125" style="202" customWidth="1"/>
    <col min="1293" max="1293" width="9.42578125" style="202" customWidth="1"/>
    <col min="1294" max="1294" width="9.140625" style="202"/>
    <col min="1295" max="1296" width="10.42578125" style="202" customWidth="1"/>
    <col min="1297" max="1297" width="9.42578125" style="202" customWidth="1"/>
    <col min="1298" max="1536" width="9.140625" style="202"/>
    <col min="1537" max="1537" width="4.28515625" style="202" customWidth="1"/>
    <col min="1538" max="1538" width="34.28515625" style="202" customWidth="1"/>
    <col min="1539" max="1539" width="9.140625" style="202"/>
    <col min="1540" max="1540" width="28.140625" style="202" customWidth="1"/>
    <col min="1541" max="1541" width="36.85546875" style="202" customWidth="1"/>
    <col min="1542" max="1542" width="19.85546875" style="202" customWidth="1"/>
    <col min="1543" max="1543" width="34.42578125" style="202" customWidth="1"/>
    <col min="1544" max="1546" width="9.140625" style="202"/>
    <col min="1547" max="1548" width="10.42578125" style="202" customWidth="1"/>
    <col min="1549" max="1549" width="9.42578125" style="202" customWidth="1"/>
    <col min="1550" max="1550" width="9.140625" style="202"/>
    <col min="1551" max="1552" width="10.42578125" style="202" customWidth="1"/>
    <col min="1553" max="1553" width="9.42578125" style="202" customWidth="1"/>
    <col min="1554" max="1792" width="9.140625" style="202"/>
    <col min="1793" max="1793" width="4.28515625" style="202" customWidth="1"/>
    <col min="1794" max="1794" width="34.28515625" style="202" customWidth="1"/>
    <col min="1795" max="1795" width="9.140625" style="202"/>
    <col min="1796" max="1796" width="28.140625" style="202" customWidth="1"/>
    <col min="1797" max="1797" width="36.85546875" style="202" customWidth="1"/>
    <col min="1798" max="1798" width="19.85546875" style="202" customWidth="1"/>
    <col min="1799" max="1799" width="34.42578125" style="202" customWidth="1"/>
    <col min="1800" max="1802" width="9.140625" style="202"/>
    <col min="1803" max="1804" width="10.42578125" style="202" customWidth="1"/>
    <col min="1805" max="1805" width="9.42578125" style="202" customWidth="1"/>
    <col min="1806" max="1806" width="9.140625" style="202"/>
    <col min="1807" max="1808" width="10.42578125" style="202" customWidth="1"/>
    <col min="1809" max="1809" width="9.42578125" style="202" customWidth="1"/>
    <col min="1810" max="2048" width="9.140625" style="202"/>
    <col min="2049" max="2049" width="4.28515625" style="202" customWidth="1"/>
    <col min="2050" max="2050" width="34.28515625" style="202" customWidth="1"/>
    <col min="2051" max="2051" width="9.140625" style="202"/>
    <col min="2052" max="2052" width="28.140625" style="202" customWidth="1"/>
    <col min="2053" max="2053" width="36.85546875" style="202" customWidth="1"/>
    <col min="2054" max="2054" width="19.85546875" style="202" customWidth="1"/>
    <col min="2055" max="2055" width="34.42578125" style="202" customWidth="1"/>
    <col min="2056" max="2058" width="9.140625" style="202"/>
    <col min="2059" max="2060" width="10.42578125" style="202" customWidth="1"/>
    <col min="2061" max="2061" width="9.42578125" style="202" customWidth="1"/>
    <col min="2062" max="2062" width="9.140625" style="202"/>
    <col min="2063" max="2064" width="10.42578125" style="202" customWidth="1"/>
    <col min="2065" max="2065" width="9.42578125" style="202" customWidth="1"/>
    <col min="2066" max="2304" width="9.140625" style="202"/>
    <col min="2305" max="2305" width="4.28515625" style="202" customWidth="1"/>
    <col min="2306" max="2306" width="34.28515625" style="202" customWidth="1"/>
    <col min="2307" max="2307" width="9.140625" style="202"/>
    <col min="2308" max="2308" width="28.140625" style="202" customWidth="1"/>
    <col min="2309" max="2309" width="36.85546875" style="202" customWidth="1"/>
    <col min="2310" max="2310" width="19.85546875" style="202" customWidth="1"/>
    <col min="2311" max="2311" width="34.42578125" style="202" customWidth="1"/>
    <col min="2312" max="2314" width="9.140625" style="202"/>
    <col min="2315" max="2316" width="10.42578125" style="202" customWidth="1"/>
    <col min="2317" max="2317" width="9.42578125" style="202" customWidth="1"/>
    <col min="2318" max="2318" width="9.140625" style="202"/>
    <col min="2319" max="2320" width="10.42578125" style="202" customWidth="1"/>
    <col min="2321" max="2321" width="9.42578125" style="202" customWidth="1"/>
    <col min="2322" max="2560" width="9.140625" style="202"/>
    <col min="2561" max="2561" width="4.28515625" style="202" customWidth="1"/>
    <col min="2562" max="2562" width="34.28515625" style="202" customWidth="1"/>
    <col min="2563" max="2563" width="9.140625" style="202"/>
    <col min="2564" max="2564" width="28.140625" style="202" customWidth="1"/>
    <col min="2565" max="2565" width="36.85546875" style="202" customWidth="1"/>
    <col min="2566" max="2566" width="19.85546875" style="202" customWidth="1"/>
    <col min="2567" max="2567" width="34.42578125" style="202" customWidth="1"/>
    <col min="2568" max="2570" width="9.140625" style="202"/>
    <col min="2571" max="2572" width="10.42578125" style="202" customWidth="1"/>
    <col min="2573" max="2573" width="9.42578125" style="202" customWidth="1"/>
    <col min="2574" max="2574" width="9.140625" style="202"/>
    <col min="2575" max="2576" width="10.42578125" style="202" customWidth="1"/>
    <col min="2577" max="2577" width="9.42578125" style="202" customWidth="1"/>
    <col min="2578" max="2816" width="9.140625" style="202"/>
    <col min="2817" max="2817" width="4.28515625" style="202" customWidth="1"/>
    <col min="2818" max="2818" width="34.28515625" style="202" customWidth="1"/>
    <col min="2819" max="2819" width="9.140625" style="202"/>
    <col min="2820" max="2820" width="28.140625" style="202" customWidth="1"/>
    <col min="2821" max="2821" width="36.85546875" style="202" customWidth="1"/>
    <col min="2822" max="2822" width="19.85546875" style="202" customWidth="1"/>
    <col min="2823" max="2823" width="34.42578125" style="202" customWidth="1"/>
    <col min="2824" max="2826" width="9.140625" style="202"/>
    <col min="2827" max="2828" width="10.42578125" style="202" customWidth="1"/>
    <col min="2829" max="2829" width="9.42578125" style="202" customWidth="1"/>
    <col min="2830" max="2830" width="9.140625" style="202"/>
    <col min="2831" max="2832" width="10.42578125" style="202" customWidth="1"/>
    <col min="2833" max="2833" width="9.42578125" style="202" customWidth="1"/>
    <col min="2834" max="3072" width="9.140625" style="202"/>
    <col min="3073" max="3073" width="4.28515625" style="202" customWidth="1"/>
    <col min="3074" max="3074" width="34.28515625" style="202" customWidth="1"/>
    <col min="3075" max="3075" width="9.140625" style="202"/>
    <col min="3076" max="3076" width="28.140625" style="202" customWidth="1"/>
    <col min="3077" max="3077" width="36.85546875" style="202" customWidth="1"/>
    <col min="3078" max="3078" width="19.85546875" style="202" customWidth="1"/>
    <col min="3079" max="3079" width="34.42578125" style="202" customWidth="1"/>
    <col min="3080" max="3082" width="9.140625" style="202"/>
    <col min="3083" max="3084" width="10.42578125" style="202" customWidth="1"/>
    <col min="3085" max="3085" width="9.42578125" style="202" customWidth="1"/>
    <col min="3086" max="3086" width="9.140625" style="202"/>
    <col min="3087" max="3088" width="10.42578125" style="202" customWidth="1"/>
    <col min="3089" max="3089" width="9.42578125" style="202" customWidth="1"/>
    <col min="3090" max="3328" width="9.140625" style="202"/>
    <col min="3329" max="3329" width="4.28515625" style="202" customWidth="1"/>
    <col min="3330" max="3330" width="34.28515625" style="202" customWidth="1"/>
    <col min="3331" max="3331" width="9.140625" style="202"/>
    <col min="3332" max="3332" width="28.140625" style="202" customWidth="1"/>
    <col min="3333" max="3333" width="36.85546875" style="202" customWidth="1"/>
    <col min="3334" max="3334" width="19.85546875" style="202" customWidth="1"/>
    <col min="3335" max="3335" width="34.42578125" style="202" customWidth="1"/>
    <col min="3336" max="3338" width="9.140625" style="202"/>
    <col min="3339" max="3340" width="10.42578125" style="202" customWidth="1"/>
    <col min="3341" max="3341" width="9.42578125" style="202" customWidth="1"/>
    <col min="3342" max="3342" width="9.140625" style="202"/>
    <col min="3343" max="3344" width="10.42578125" style="202" customWidth="1"/>
    <col min="3345" max="3345" width="9.42578125" style="202" customWidth="1"/>
    <col min="3346" max="3584" width="9.140625" style="202"/>
    <col min="3585" max="3585" width="4.28515625" style="202" customWidth="1"/>
    <col min="3586" max="3586" width="34.28515625" style="202" customWidth="1"/>
    <col min="3587" max="3587" width="9.140625" style="202"/>
    <col min="3588" max="3588" width="28.140625" style="202" customWidth="1"/>
    <col min="3589" max="3589" width="36.85546875" style="202" customWidth="1"/>
    <col min="3590" max="3590" width="19.85546875" style="202" customWidth="1"/>
    <col min="3591" max="3591" width="34.42578125" style="202" customWidth="1"/>
    <col min="3592" max="3594" width="9.140625" style="202"/>
    <col min="3595" max="3596" width="10.42578125" style="202" customWidth="1"/>
    <col min="3597" max="3597" width="9.42578125" style="202" customWidth="1"/>
    <col min="3598" max="3598" width="9.140625" style="202"/>
    <col min="3599" max="3600" width="10.42578125" style="202" customWidth="1"/>
    <col min="3601" max="3601" width="9.42578125" style="202" customWidth="1"/>
    <col min="3602" max="3840" width="9.140625" style="202"/>
    <col min="3841" max="3841" width="4.28515625" style="202" customWidth="1"/>
    <col min="3842" max="3842" width="34.28515625" style="202" customWidth="1"/>
    <col min="3843" max="3843" width="9.140625" style="202"/>
    <col min="3844" max="3844" width="28.140625" style="202" customWidth="1"/>
    <col min="3845" max="3845" width="36.85546875" style="202" customWidth="1"/>
    <col min="3846" max="3846" width="19.85546875" style="202" customWidth="1"/>
    <col min="3847" max="3847" width="34.42578125" style="202" customWidth="1"/>
    <col min="3848" max="3850" width="9.140625" style="202"/>
    <col min="3851" max="3852" width="10.42578125" style="202" customWidth="1"/>
    <col min="3853" max="3853" width="9.42578125" style="202" customWidth="1"/>
    <col min="3854" max="3854" width="9.140625" style="202"/>
    <col min="3855" max="3856" width="10.42578125" style="202" customWidth="1"/>
    <col min="3857" max="3857" width="9.42578125" style="202" customWidth="1"/>
    <col min="3858" max="4096" width="9.140625" style="202"/>
    <col min="4097" max="4097" width="4.28515625" style="202" customWidth="1"/>
    <col min="4098" max="4098" width="34.28515625" style="202" customWidth="1"/>
    <col min="4099" max="4099" width="9.140625" style="202"/>
    <col min="4100" max="4100" width="28.140625" style="202" customWidth="1"/>
    <col min="4101" max="4101" width="36.85546875" style="202" customWidth="1"/>
    <col min="4102" max="4102" width="19.85546875" style="202" customWidth="1"/>
    <col min="4103" max="4103" width="34.42578125" style="202" customWidth="1"/>
    <col min="4104" max="4106" width="9.140625" style="202"/>
    <col min="4107" max="4108" width="10.42578125" style="202" customWidth="1"/>
    <col min="4109" max="4109" width="9.42578125" style="202" customWidth="1"/>
    <col min="4110" max="4110" width="9.140625" style="202"/>
    <col min="4111" max="4112" width="10.42578125" style="202" customWidth="1"/>
    <col min="4113" max="4113" width="9.42578125" style="202" customWidth="1"/>
    <col min="4114" max="4352" width="9.140625" style="202"/>
    <col min="4353" max="4353" width="4.28515625" style="202" customWidth="1"/>
    <col min="4354" max="4354" width="34.28515625" style="202" customWidth="1"/>
    <col min="4355" max="4355" width="9.140625" style="202"/>
    <col min="4356" max="4356" width="28.140625" style="202" customWidth="1"/>
    <col min="4357" max="4357" width="36.85546875" style="202" customWidth="1"/>
    <col min="4358" max="4358" width="19.85546875" style="202" customWidth="1"/>
    <col min="4359" max="4359" width="34.42578125" style="202" customWidth="1"/>
    <col min="4360" max="4362" width="9.140625" style="202"/>
    <col min="4363" max="4364" width="10.42578125" style="202" customWidth="1"/>
    <col min="4365" max="4365" width="9.42578125" style="202" customWidth="1"/>
    <col min="4366" max="4366" width="9.140625" style="202"/>
    <col min="4367" max="4368" width="10.42578125" style="202" customWidth="1"/>
    <col min="4369" max="4369" width="9.42578125" style="202" customWidth="1"/>
    <col min="4370" max="4608" width="9.140625" style="202"/>
    <col min="4609" max="4609" width="4.28515625" style="202" customWidth="1"/>
    <col min="4610" max="4610" width="34.28515625" style="202" customWidth="1"/>
    <col min="4611" max="4611" width="9.140625" style="202"/>
    <col min="4612" max="4612" width="28.140625" style="202" customWidth="1"/>
    <col min="4613" max="4613" width="36.85546875" style="202" customWidth="1"/>
    <col min="4614" max="4614" width="19.85546875" style="202" customWidth="1"/>
    <col min="4615" max="4615" width="34.42578125" style="202" customWidth="1"/>
    <col min="4616" max="4618" width="9.140625" style="202"/>
    <col min="4619" max="4620" width="10.42578125" style="202" customWidth="1"/>
    <col min="4621" max="4621" width="9.42578125" style="202" customWidth="1"/>
    <col min="4622" max="4622" width="9.140625" style="202"/>
    <col min="4623" max="4624" width="10.42578125" style="202" customWidth="1"/>
    <col min="4625" max="4625" width="9.42578125" style="202" customWidth="1"/>
    <col min="4626" max="4864" width="9.140625" style="202"/>
    <col min="4865" max="4865" width="4.28515625" style="202" customWidth="1"/>
    <col min="4866" max="4866" width="34.28515625" style="202" customWidth="1"/>
    <col min="4867" max="4867" width="9.140625" style="202"/>
    <col min="4868" max="4868" width="28.140625" style="202" customWidth="1"/>
    <col min="4869" max="4869" width="36.85546875" style="202" customWidth="1"/>
    <col min="4870" max="4870" width="19.85546875" style="202" customWidth="1"/>
    <col min="4871" max="4871" width="34.42578125" style="202" customWidth="1"/>
    <col min="4872" max="4874" width="9.140625" style="202"/>
    <col min="4875" max="4876" width="10.42578125" style="202" customWidth="1"/>
    <col min="4877" max="4877" width="9.42578125" style="202" customWidth="1"/>
    <col min="4878" max="4878" width="9.140625" style="202"/>
    <col min="4879" max="4880" width="10.42578125" style="202" customWidth="1"/>
    <col min="4881" max="4881" width="9.42578125" style="202" customWidth="1"/>
    <col min="4882" max="5120" width="9.140625" style="202"/>
    <col min="5121" max="5121" width="4.28515625" style="202" customWidth="1"/>
    <col min="5122" max="5122" width="34.28515625" style="202" customWidth="1"/>
    <col min="5123" max="5123" width="9.140625" style="202"/>
    <col min="5124" max="5124" width="28.140625" style="202" customWidth="1"/>
    <col min="5125" max="5125" width="36.85546875" style="202" customWidth="1"/>
    <col min="5126" max="5126" width="19.85546875" style="202" customWidth="1"/>
    <col min="5127" max="5127" width="34.42578125" style="202" customWidth="1"/>
    <col min="5128" max="5130" width="9.140625" style="202"/>
    <col min="5131" max="5132" width="10.42578125" style="202" customWidth="1"/>
    <col min="5133" max="5133" width="9.42578125" style="202" customWidth="1"/>
    <col min="5134" max="5134" width="9.140625" style="202"/>
    <col min="5135" max="5136" width="10.42578125" style="202" customWidth="1"/>
    <col min="5137" max="5137" width="9.42578125" style="202" customWidth="1"/>
    <col min="5138" max="5376" width="9.140625" style="202"/>
    <col min="5377" max="5377" width="4.28515625" style="202" customWidth="1"/>
    <col min="5378" max="5378" width="34.28515625" style="202" customWidth="1"/>
    <col min="5379" max="5379" width="9.140625" style="202"/>
    <col min="5380" max="5380" width="28.140625" style="202" customWidth="1"/>
    <col min="5381" max="5381" width="36.85546875" style="202" customWidth="1"/>
    <col min="5382" max="5382" width="19.85546875" style="202" customWidth="1"/>
    <col min="5383" max="5383" width="34.42578125" style="202" customWidth="1"/>
    <col min="5384" max="5386" width="9.140625" style="202"/>
    <col min="5387" max="5388" width="10.42578125" style="202" customWidth="1"/>
    <col min="5389" max="5389" width="9.42578125" style="202" customWidth="1"/>
    <col min="5390" max="5390" width="9.140625" style="202"/>
    <col min="5391" max="5392" width="10.42578125" style="202" customWidth="1"/>
    <col min="5393" max="5393" width="9.42578125" style="202" customWidth="1"/>
    <col min="5394" max="5632" width="9.140625" style="202"/>
    <col min="5633" max="5633" width="4.28515625" style="202" customWidth="1"/>
    <col min="5634" max="5634" width="34.28515625" style="202" customWidth="1"/>
    <col min="5635" max="5635" width="9.140625" style="202"/>
    <col min="5636" max="5636" width="28.140625" style="202" customWidth="1"/>
    <col min="5637" max="5637" width="36.85546875" style="202" customWidth="1"/>
    <col min="5638" max="5638" width="19.85546875" style="202" customWidth="1"/>
    <col min="5639" max="5639" width="34.42578125" style="202" customWidth="1"/>
    <col min="5640" max="5642" width="9.140625" style="202"/>
    <col min="5643" max="5644" width="10.42578125" style="202" customWidth="1"/>
    <col min="5645" max="5645" width="9.42578125" style="202" customWidth="1"/>
    <col min="5646" max="5646" width="9.140625" style="202"/>
    <col min="5647" max="5648" width="10.42578125" style="202" customWidth="1"/>
    <col min="5649" max="5649" width="9.42578125" style="202" customWidth="1"/>
    <col min="5650" max="5888" width="9.140625" style="202"/>
    <col min="5889" max="5889" width="4.28515625" style="202" customWidth="1"/>
    <col min="5890" max="5890" width="34.28515625" style="202" customWidth="1"/>
    <col min="5891" max="5891" width="9.140625" style="202"/>
    <col min="5892" max="5892" width="28.140625" style="202" customWidth="1"/>
    <col min="5893" max="5893" width="36.85546875" style="202" customWidth="1"/>
    <col min="5894" max="5894" width="19.85546875" style="202" customWidth="1"/>
    <col min="5895" max="5895" width="34.42578125" style="202" customWidth="1"/>
    <col min="5896" max="5898" width="9.140625" style="202"/>
    <col min="5899" max="5900" width="10.42578125" style="202" customWidth="1"/>
    <col min="5901" max="5901" width="9.42578125" style="202" customWidth="1"/>
    <col min="5902" max="5902" width="9.140625" style="202"/>
    <col min="5903" max="5904" width="10.42578125" style="202" customWidth="1"/>
    <col min="5905" max="5905" width="9.42578125" style="202" customWidth="1"/>
    <col min="5906" max="6144" width="9.140625" style="202"/>
    <col min="6145" max="6145" width="4.28515625" style="202" customWidth="1"/>
    <col min="6146" max="6146" width="34.28515625" style="202" customWidth="1"/>
    <col min="6147" max="6147" width="9.140625" style="202"/>
    <col min="6148" max="6148" width="28.140625" style="202" customWidth="1"/>
    <col min="6149" max="6149" width="36.85546875" style="202" customWidth="1"/>
    <col min="6150" max="6150" width="19.85546875" style="202" customWidth="1"/>
    <col min="6151" max="6151" width="34.42578125" style="202" customWidth="1"/>
    <col min="6152" max="6154" width="9.140625" style="202"/>
    <col min="6155" max="6156" width="10.42578125" style="202" customWidth="1"/>
    <col min="6157" max="6157" width="9.42578125" style="202" customWidth="1"/>
    <col min="6158" max="6158" width="9.140625" style="202"/>
    <col min="6159" max="6160" width="10.42578125" style="202" customWidth="1"/>
    <col min="6161" max="6161" width="9.42578125" style="202" customWidth="1"/>
    <col min="6162" max="6400" width="9.140625" style="202"/>
    <col min="6401" max="6401" width="4.28515625" style="202" customWidth="1"/>
    <col min="6402" max="6402" width="34.28515625" style="202" customWidth="1"/>
    <col min="6403" max="6403" width="9.140625" style="202"/>
    <col min="6404" max="6404" width="28.140625" style="202" customWidth="1"/>
    <col min="6405" max="6405" width="36.85546875" style="202" customWidth="1"/>
    <col min="6406" max="6406" width="19.85546875" style="202" customWidth="1"/>
    <col min="6407" max="6407" width="34.42578125" style="202" customWidth="1"/>
    <col min="6408" max="6410" width="9.140625" style="202"/>
    <col min="6411" max="6412" width="10.42578125" style="202" customWidth="1"/>
    <col min="6413" max="6413" width="9.42578125" style="202" customWidth="1"/>
    <col min="6414" max="6414" width="9.140625" style="202"/>
    <col min="6415" max="6416" width="10.42578125" style="202" customWidth="1"/>
    <col min="6417" max="6417" width="9.42578125" style="202" customWidth="1"/>
    <col min="6418" max="6656" width="9.140625" style="202"/>
    <col min="6657" max="6657" width="4.28515625" style="202" customWidth="1"/>
    <col min="6658" max="6658" width="34.28515625" style="202" customWidth="1"/>
    <col min="6659" max="6659" width="9.140625" style="202"/>
    <col min="6660" max="6660" width="28.140625" style="202" customWidth="1"/>
    <col min="6661" max="6661" width="36.85546875" style="202" customWidth="1"/>
    <col min="6662" max="6662" width="19.85546875" style="202" customWidth="1"/>
    <col min="6663" max="6663" width="34.42578125" style="202" customWidth="1"/>
    <col min="6664" max="6666" width="9.140625" style="202"/>
    <col min="6667" max="6668" width="10.42578125" style="202" customWidth="1"/>
    <col min="6669" max="6669" width="9.42578125" style="202" customWidth="1"/>
    <col min="6670" max="6670" width="9.140625" style="202"/>
    <col min="6671" max="6672" width="10.42578125" style="202" customWidth="1"/>
    <col min="6673" max="6673" width="9.42578125" style="202" customWidth="1"/>
    <col min="6674" max="6912" width="9.140625" style="202"/>
    <col min="6913" max="6913" width="4.28515625" style="202" customWidth="1"/>
    <col min="6914" max="6914" width="34.28515625" style="202" customWidth="1"/>
    <col min="6915" max="6915" width="9.140625" style="202"/>
    <col min="6916" max="6916" width="28.140625" style="202" customWidth="1"/>
    <col min="6917" max="6917" width="36.85546875" style="202" customWidth="1"/>
    <col min="6918" max="6918" width="19.85546875" style="202" customWidth="1"/>
    <col min="6919" max="6919" width="34.42578125" style="202" customWidth="1"/>
    <col min="6920" max="6922" width="9.140625" style="202"/>
    <col min="6923" max="6924" width="10.42578125" style="202" customWidth="1"/>
    <col min="6925" max="6925" width="9.42578125" style="202" customWidth="1"/>
    <col min="6926" max="6926" width="9.140625" style="202"/>
    <col min="6927" max="6928" width="10.42578125" style="202" customWidth="1"/>
    <col min="6929" max="6929" width="9.42578125" style="202" customWidth="1"/>
    <col min="6930" max="7168" width="9.140625" style="202"/>
    <col min="7169" max="7169" width="4.28515625" style="202" customWidth="1"/>
    <col min="7170" max="7170" width="34.28515625" style="202" customWidth="1"/>
    <col min="7171" max="7171" width="9.140625" style="202"/>
    <col min="7172" max="7172" width="28.140625" style="202" customWidth="1"/>
    <col min="7173" max="7173" width="36.85546875" style="202" customWidth="1"/>
    <col min="7174" max="7174" width="19.85546875" style="202" customWidth="1"/>
    <col min="7175" max="7175" width="34.42578125" style="202" customWidth="1"/>
    <col min="7176" max="7178" width="9.140625" style="202"/>
    <col min="7179" max="7180" width="10.42578125" style="202" customWidth="1"/>
    <col min="7181" max="7181" width="9.42578125" style="202" customWidth="1"/>
    <col min="7182" max="7182" width="9.140625" style="202"/>
    <col min="7183" max="7184" width="10.42578125" style="202" customWidth="1"/>
    <col min="7185" max="7185" width="9.42578125" style="202" customWidth="1"/>
    <col min="7186" max="7424" width="9.140625" style="202"/>
    <col min="7425" max="7425" width="4.28515625" style="202" customWidth="1"/>
    <col min="7426" max="7426" width="34.28515625" style="202" customWidth="1"/>
    <col min="7427" max="7427" width="9.140625" style="202"/>
    <col min="7428" max="7428" width="28.140625" style="202" customWidth="1"/>
    <col min="7429" max="7429" width="36.85546875" style="202" customWidth="1"/>
    <col min="7430" max="7430" width="19.85546875" style="202" customWidth="1"/>
    <col min="7431" max="7431" width="34.42578125" style="202" customWidth="1"/>
    <col min="7432" max="7434" width="9.140625" style="202"/>
    <col min="7435" max="7436" width="10.42578125" style="202" customWidth="1"/>
    <col min="7437" max="7437" width="9.42578125" style="202" customWidth="1"/>
    <col min="7438" max="7438" width="9.140625" style="202"/>
    <col min="7439" max="7440" width="10.42578125" style="202" customWidth="1"/>
    <col min="7441" max="7441" width="9.42578125" style="202" customWidth="1"/>
    <col min="7442" max="7680" width="9.140625" style="202"/>
    <col min="7681" max="7681" width="4.28515625" style="202" customWidth="1"/>
    <col min="7682" max="7682" width="34.28515625" style="202" customWidth="1"/>
    <col min="7683" max="7683" width="9.140625" style="202"/>
    <col min="7684" max="7684" width="28.140625" style="202" customWidth="1"/>
    <col min="7685" max="7685" width="36.85546875" style="202" customWidth="1"/>
    <col min="7686" max="7686" width="19.85546875" style="202" customWidth="1"/>
    <col min="7687" max="7687" width="34.42578125" style="202" customWidth="1"/>
    <col min="7688" max="7690" width="9.140625" style="202"/>
    <col min="7691" max="7692" width="10.42578125" style="202" customWidth="1"/>
    <col min="7693" max="7693" width="9.42578125" style="202" customWidth="1"/>
    <col min="7694" max="7694" width="9.140625" style="202"/>
    <col min="7695" max="7696" width="10.42578125" style="202" customWidth="1"/>
    <col min="7697" max="7697" width="9.42578125" style="202" customWidth="1"/>
    <col min="7698" max="7936" width="9.140625" style="202"/>
    <col min="7937" max="7937" width="4.28515625" style="202" customWidth="1"/>
    <col min="7938" max="7938" width="34.28515625" style="202" customWidth="1"/>
    <col min="7939" max="7939" width="9.140625" style="202"/>
    <col min="7940" max="7940" width="28.140625" style="202" customWidth="1"/>
    <col min="7941" max="7941" width="36.85546875" style="202" customWidth="1"/>
    <col min="7942" max="7942" width="19.85546875" style="202" customWidth="1"/>
    <col min="7943" max="7943" width="34.42578125" style="202" customWidth="1"/>
    <col min="7944" max="7946" width="9.140625" style="202"/>
    <col min="7947" max="7948" width="10.42578125" style="202" customWidth="1"/>
    <col min="7949" max="7949" width="9.42578125" style="202" customWidth="1"/>
    <col min="7950" max="7950" width="9.140625" style="202"/>
    <col min="7951" max="7952" width="10.42578125" style="202" customWidth="1"/>
    <col min="7953" max="7953" width="9.42578125" style="202" customWidth="1"/>
    <col min="7954" max="8192" width="9.140625" style="202"/>
    <col min="8193" max="8193" width="4.28515625" style="202" customWidth="1"/>
    <col min="8194" max="8194" width="34.28515625" style="202" customWidth="1"/>
    <col min="8195" max="8195" width="9.140625" style="202"/>
    <col min="8196" max="8196" width="28.140625" style="202" customWidth="1"/>
    <col min="8197" max="8197" width="36.85546875" style="202" customWidth="1"/>
    <col min="8198" max="8198" width="19.85546875" style="202" customWidth="1"/>
    <col min="8199" max="8199" width="34.42578125" style="202" customWidth="1"/>
    <col min="8200" max="8202" width="9.140625" style="202"/>
    <col min="8203" max="8204" width="10.42578125" style="202" customWidth="1"/>
    <col min="8205" max="8205" width="9.42578125" style="202" customWidth="1"/>
    <col min="8206" max="8206" width="9.140625" style="202"/>
    <col min="8207" max="8208" width="10.42578125" style="202" customWidth="1"/>
    <col min="8209" max="8209" width="9.42578125" style="202" customWidth="1"/>
    <col min="8210" max="8448" width="9.140625" style="202"/>
    <col min="8449" max="8449" width="4.28515625" style="202" customWidth="1"/>
    <col min="8450" max="8450" width="34.28515625" style="202" customWidth="1"/>
    <col min="8451" max="8451" width="9.140625" style="202"/>
    <col min="8452" max="8452" width="28.140625" style="202" customWidth="1"/>
    <col min="8453" max="8453" width="36.85546875" style="202" customWidth="1"/>
    <col min="8454" max="8454" width="19.85546875" style="202" customWidth="1"/>
    <col min="8455" max="8455" width="34.42578125" style="202" customWidth="1"/>
    <col min="8456" max="8458" width="9.140625" style="202"/>
    <col min="8459" max="8460" width="10.42578125" style="202" customWidth="1"/>
    <col min="8461" max="8461" width="9.42578125" style="202" customWidth="1"/>
    <col min="8462" max="8462" width="9.140625" style="202"/>
    <col min="8463" max="8464" width="10.42578125" style="202" customWidth="1"/>
    <col min="8465" max="8465" width="9.42578125" style="202" customWidth="1"/>
    <col min="8466" max="8704" width="9.140625" style="202"/>
    <col min="8705" max="8705" width="4.28515625" style="202" customWidth="1"/>
    <col min="8706" max="8706" width="34.28515625" style="202" customWidth="1"/>
    <col min="8707" max="8707" width="9.140625" style="202"/>
    <col min="8708" max="8708" width="28.140625" style="202" customWidth="1"/>
    <col min="8709" max="8709" width="36.85546875" style="202" customWidth="1"/>
    <col min="8710" max="8710" width="19.85546875" style="202" customWidth="1"/>
    <col min="8711" max="8711" width="34.42578125" style="202" customWidth="1"/>
    <col min="8712" max="8714" width="9.140625" style="202"/>
    <col min="8715" max="8716" width="10.42578125" style="202" customWidth="1"/>
    <col min="8717" max="8717" width="9.42578125" style="202" customWidth="1"/>
    <col min="8718" max="8718" width="9.140625" style="202"/>
    <col min="8719" max="8720" width="10.42578125" style="202" customWidth="1"/>
    <col min="8721" max="8721" width="9.42578125" style="202" customWidth="1"/>
    <col min="8722" max="8960" width="9.140625" style="202"/>
    <col min="8961" max="8961" width="4.28515625" style="202" customWidth="1"/>
    <col min="8962" max="8962" width="34.28515625" style="202" customWidth="1"/>
    <col min="8963" max="8963" width="9.140625" style="202"/>
    <col min="8964" max="8964" width="28.140625" style="202" customWidth="1"/>
    <col min="8965" max="8965" width="36.85546875" style="202" customWidth="1"/>
    <col min="8966" max="8966" width="19.85546875" style="202" customWidth="1"/>
    <col min="8967" max="8967" width="34.42578125" style="202" customWidth="1"/>
    <col min="8968" max="8970" width="9.140625" style="202"/>
    <col min="8971" max="8972" width="10.42578125" style="202" customWidth="1"/>
    <col min="8973" max="8973" width="9.42578125" style="202" customWidth="1"/>
    <col min="8974" max="8974" width="9.140625" style="202"/>
    <col min="8975" max="8976" width="10.42578125" style="202" customWidth="1"/>
    <col min="8977" max="8977" width="9.42578125" style="202" customWidth="1"/>
    <col min="8978" max="9216" width="9.140625" style="202"/>
    <col min="9217" max="9217" width="4.28515625" style="202" customWidth="1"/>
    <col min="9218" max="9218" width="34.28515625" style="202" customWidth="1"/>
    <col min="9219" max="9219" width="9.140625" style="202"/>
    <col min="9220" max="9220" width="28.140625" style="202" customWidth="1"/>
    <col min="9221" max="9221" width="36.85546875" style="202" customWidth="1"/>
    <col min="9222" max="9222" width="19.85546875" style="202" customWidth="1"/>
    <col min="9223" max="9223" width="34.42578125" style="202" customWidth="1"/>
    <col min="9224" max="9226" width="9.140625" style="202"/>
    <col min="9227" max="9228" width="10.42578125" style="202" customWidth="1"/>
    <col min="9229" max="9229" width="9.42578125" style="202" customWidth="1"/>
    <col min="9230" max="9230" width="9.140625" style="202"/>
    <col min="9231" max="9232" width="10.42578125" style="202" customWidth="1"/>
    <col min="9233" max="9233" width="9.42578125" style="202" customWidth="1"/>
    <col min="9234" max="9472" width="9.140625" style="202"/>
    <col min="9473" max="9473" width="4.28515625" style="202" customWidth="1"/>
    <col min="9474" max="9474" width="34.28515625" style="202" customWidth="1"/>
    <col min="9475" max="9475" width="9.140625" style="202"/>
    <col min="9476" max="9476" width="28.140625" style="202" customWidth="1"/>
    <col min="9477" max="9477" width="36.85546875" style="202" customWidth="1"/>
    <col min="9478" max="9478" width="19.85546875" style="202" customWidth="1"/>
    <col min="9479" max="9479" width="34.42578125" style="202" customWidth="1"/>
    <col min="9480" max="9482" width="9.140625" style="202"/>
    <col min="9483" max="9484" width="10.42578125" style="202" customWidth="1"/>
    <col min="9485" max="9485" width="9.42578125" style="202" customWidth="1"/>
    <col min="9486" max="9486" width="9.140625" style="202"/>
    <col min="9487" max="9488" width="10.42578125" style="202" customWidth="1"/>
    <col min="9489" max="9489" width="9.42578125" style="202" customWidth="1"/>
    <col min="9490" max="9728" width="9.140625" style="202"/>
    <col min="9729" max="9729" width="4.28515625" style="202" customWidth="1"/>
    <col min="9730" max="9730" width="34.28515625" style="202" customWidth="1"/>
    <col min="9731" max="9731" width="9.140625" style="202"/>
    <col min="9732" max="9732" width="28.140625" style="202" customWidth="1"/>
    <col min="9733" max="9733" width="36.85546875" style="202" customWidth="1"/>
    <col min="9734" max="9734" width="19.85546875" style="202" customWidth="1"/>
    <col min="9735" max="9735" width="34.42578125" style="202" customWidth="1"/>
    <col min="9736" max="9738" width="9.140625" style="202"/>
    <col min="9739" max="9740" width="10.42578125" style="202" customWidth="1"/>
    <col min="9741" max="9741" width="9.42578125" style="202" customWidth="1"/>
    <col min="9742" max="9742" width="9.140625" style="202"/>
    <col min="9743" max="9744" width="10.42578125" style="202" customWidth="1"/>
    <col min="9745" max="9745" width="9.42578125" style="202" customWidth="1"/>
    <col min="9746" max="9984" width="9.140625" style="202"/>
    <col min="9985" max="9985" width="4.28515625" style="202" customWidth="1"/>
    <col min="9986" max="9986" width="34.28515625" style="202" customWidth="1"/>
    <col min="9987" max="9987" width="9.140625" style="202"/>
    <col min="9988" max="9988" width="28.140625" style="202" customWidth="1"/>
    <col min="9989" max="9989" width="36.85546875" style="202" customWidth="1"/>
    <col min="9990" max="9990" width="19.85546875" style="202" customWidth="1"/>
    <col min="9991" max="9991" width="34.42578125" style="202" customWidth="1"/>
    <col min="9992" max="9994" width="9.140625" style="202"/>
    <col min="9995" max="9996" width="10.42578125" style="202" customWidth="1"/>
    <col min="9997" max="9997" width="9.42578125" style="202" customWidth="1"/>
    <col min="9998" max="9998" width="9.140625" style="202"/>
    <col min="9999" max="10000" width="10.42578125" style="202" customWidth="1"/>
    <col min="10001" max="10001" width="9.42578125" style="202" customWidth="1"/>
    <col min="10002" max="10240" width="9.140625" style="202"/>
    <col min="10241" max="10241" width="4.28515625" style="202" customWidth="1"/>
    <col min="10242" max="10242" width="34.28515625" style="202" customWidth="1"/>
    <col min="10243" max="10243" width="9.140625" style="202"/>
    <col min="10244" max="10244" width="28.140625" style="202" customWidth="1"/>
    <col min="10245" max="10245" width="36.85546875" style="202" customWidth="1"/>
    <col min="10246" max="10246" width="19.85546875" style="202" customWidth="1"/>
    <col min="10247" max="10247" width="34.42578125" style="202" customWidth="1"/>
    <col min="10248" max="10250" width="9.140625" style="202"/>
    <col min="10251" max="10252" width="10.42578125" style="202" customWidth="1"/>
    <col min="10253" max="10253" width="9.42578125" style="202" customWidth="1"/>
    <col min="10254" max="10254" width="9.140625" style="202"/>
    <col min="10255" max="10256" width="10.42578125" style="202" customWidth="1"/>
    <col min="10257" max="10257" width="9.42578125" style="202" customWidth="1"/>
    <col min="10258" max="10496" width="9.140625" style="202"/>
    <col min="10497" max="10497" width="4.28515625" style="202" customWidth="1"/>
    <col min="10498" max="10498" width="34.28515625" style="202" customWidth="1"/>
    <col min="10499" max="10499" width="9.140625" style="202"/>
    <col min="10500" max="10500" width="28.140625" style="202" customWidth="1"/>
    <col min="10501" max="10501" width="36.85546875" style="202" customWidth="1"/>
    <col min="10502" max="10502" width="19.85546875" style="202" customWidth="1"/>
    <col min="10503" max="10503" width="34.42578125" style="202" customWidth="1"/>
    <col min="10504" max="10506" width="9.140625" style="202"/>
    <col min="10507" max="10508" width="10.42578125" style="202" customWidth="1"/>
    <col min="10509" max="10509" width="9.42578125" style="202" customWidth="1"/>
    <col min="10510" max="10510" width="9.140625" style="202"/>
    <col min="10511" max="10512" width="10.42578125" style="202" customWidth="1"/>
    <col min="10513" max="10513" width="9.42578125" style="202" customWidth="1"/>
    <col min="10514" max="10752" width="9.140625" style="202"/>
    <col min="10753" max="10753" width="4.28515625" style="202" customWidth="1"/>
    <col min="10754" max="10754" width="34.28515625" style="202" customWidth="1"/>
    <col min="10755" max="10755" width="9.140625" style="202"/>
    <col min="10756" max="10756" width="28.140625" style="202" customWidth="1"/>
    <col min="10757" max="10757" width="36.85546875" style="202" customWidth="1"/>
    <col min="10758" max="10758" width="19.85546875" style="202" customWidth="1"/>
    <col min="10759" max="10759" width="34.42578125" style="202" customWidth="1"/>
    <col min="10760" max="10762" width="9.140625" style="202"/>
    <col min="10763" max="10764" width="10.42578125" style="202" customWidth="1"/>
    <col min="10765" max="10765" width="9.42578125" style="202" customWidth="1"/>
    <col min="10766" max="10766" width="9.140625" style="202"/>
    <col min="10767" max="10768" width="10.42578125" style="202" customWidth="1"/>
    <col min="10769" max="10769" width="9.42578125" style="202" customWidth="1"/>
    <col min="10770" max="11008" width="9.140625" style="202"/>
    <col min="11009" max="11009" width="4.28515625" style="202" customWidth="1"/>
    <col min="11010" max="11010" width="34.28515625" style="202" customWidth="1"/>
    <col min="11011" max="11011" width="9.140625" style="202"/>
    <col min="11012" max="11012" width="28.140625" style="202" customWidth="1"/>
    <col min="11013" max="11013" width="36.85546875" style="202" customWidth="1"/>
    <col min="11014" max="11014" width="19.85546875" style="202" customWidth="1"/>
    <col min="11015" max="11015" width="34.42578125" style="202" customWidth="1"/>
    <col min="11016" max="11018" width="9.140625" style="202"/>
    <col min="11019" max="11020" width="10.42578125" style="202" customWidth="1"/>
    <col min="11021" max="11021" width="9.42578125" style="202" customWidth="1"/>
    <col min="11022" max="11022" width="9.140625" style="202"/>
    <col min="11023" max="11024" width="10.42578125" style="202" customWidth="1"/>
    <col min="11025" max="11025" width="9.42578125" style="202" customWidth="1"/>
    <col min="11026" max="11264" width="9.140625" style="202"/>
    <col min="11265" max="11265" width="4.28515625" style="202" customWidth="1"/>
    <col min="11266" max="11266" width="34.28515625" style="202" customWidth="1"/>
    <col min="11267" max="11267" width="9.140625" style="202"/>
    <col min="11268" max="11268" width="28.140625" style="202" customWidth="1"/>
    <col min="11269" max="11269" width="36.85546875" style="202" customWidth="1"/>
    <col min="11270" max="11270" width="19.85546875" style="202" customWidth="1"/>
    <col min="11271" max="11271" width="34.42578125" style="202" customWidth="1"/>
    <col min="11272" max="11274" width="9.140625" style="202"/>
    <col min="11275" max="11276" width="10.42578125" style="202" customWidth="1"/>
    <col min="11277" max="11277" width="9.42578125" style="202" customWidth="1"/>
    <col min="11278" max="11278" width="9.140625" style="202"/>
    <col min="11279" max="11280" width="10.42578125" style="202" customWidth="1"/>
    <col min="11281" max="11281" width="9.42578125" style="202" customWidth="1"/>
    <col min="11282" max="11520" width="9.140625" style="202"/>
    <col min="11521" max="11521" width="4.28515625" style="202" customWidth="1"/>
    <col min="11522" max="11522" width="34.28515625" style="202" customWidth="1"/>
    <col min="11523" max="11523" width="9.140625" style="202"/>
    <col min="11524" max="11524" width="28.140625" style="202" customWidth="1"/>
    <col min="11525" max="11525" width="36.85546875" style="202" customWidth="1"/>
    <col min="11526" max="11526" width="19.85546875" style="202" customWidth="1"/>
    <col min="11527" max="11527" width="34.42578125" style="202" customWidth="1"/>
    <col min="11528" max="11530" width="9.140625" style="202"/>
    <col min="11531" max="11532" width="10.42578125" style="202" customWidth="1"/>
    <col min="11533" max="11533" width="9.42578125" style="202" customWidth="1"/>
    <col min="11534" max="11534" width="9.140625" style="202"/>
    <col min="11535" max="11536" width="10.42578125" style="202" customWidth="1"/>
    <col min="11537" max="11537" width="9.42578125" style="202" customWidth="1"/>
    <col min="11538" max="11776" width="9.140625" style="202"/>
    <col min="11777" max="11777" width="4.28515625" style="202" customWidth="1"/>
    <col min="11778" max="11778" width="34.28515625" style="202" customWidth="1"/>
    <col min="11779" max="11779" width="9.140625" style="202"/>
    <col min="11780" max="11780" width="28.140625" style="202" customWidth="1"/>
    <col min="11781" max="11781" width="36.85546875" style="202" customWidth="1"/>
    <col min="11782" max="11782" width="19.85546875" style="202" customWidth="1"/>
    <col min="11783" max="11783" width="34.42578125" style="202" customWidth="1"/>
    <col min="11784" max="11786" width="9.140625" style="202"/>
    <col min="11787" max="11788" width="10.42578125" style="202" customWidth="1"/>
    <col min="11789" max="11789" width="9.42578125" style="202" customWidth="1"/>
    <col min="11790" max="11790" width="9.140625" style="202"/>
    <col min="11791" max="11792" width="10.42578125" style="202" customWidth="1"/>
    <col min="11793" max="11793" width="9.42578125" style="202" customWidth="1"/>
    <col min="11794" max="12032" width="9.140625" style="202"/>
    <col min="12033" max="12033" width="4.28515625" style="202" customWidth="1"/>
    <col min="12034" max="12034" width="34.28515625" style="202" customWidth="1"/>
    <col min="12035" max="12035" width="9.140625" style="202"/>
    <col min="12036" max="12036" width="28.140625" style="202" customWidth="1"/>
    <col min="12037" max="12037" width="36.85546875" style="202" customWidth="1"/>
    <col min="12038" max="12038" width="19.85546875" style="202" customWidth="1"/>
    <col min="12039" max="12039" width="34.42578125" style="202" customWidth="1"/>
    <col min="12040" max="12042" width="9.140625" style="202"/>
    <col min="12043" max="12044" width="10.42578125" style="202" customWidth="1"/>
    <col min="12045" max="12045" width="9.42578125" style="202" customWidth="1"/>
    <col min="12046" max="12046" width="9.140625" style="202"/>
    <col min="12047" max="12048" width="10.42578125" style="202" customWidth="1"/>
    <col min="12049" max="12049" width="9.42578125" style="202" customWidth="1"/>
    <col min="12050" max="12288" width="9.140625" style="202"/>
    <col min="12289" max="12289" width="4.28515625" style="202" customWidth="1"/>
    <col min="12290" max="12290" width="34.28515625" style="202" customWidth="1"/>
    <col min="12291" max="12291" width="9.140625" style="202"/>
    <col min="12292" max="12292" width="28.140625" style="202" customWidth="1"/>
    <col min="12293" max="12293" width="36.85546875" style="202" customWidth="1"/>
    <col min="12294" max="12294" width="19.85546875" style="202" customWidth="1"/>
    <col min="12295" max="12295" width="34.42578125" style="202" customWidth="1"/>
    <col min="12296" max="12298" width="9.140625" style="202"/>
    <col min="12299" max="12300" width="10.42578125" style="202" customWidth="1"/>
    <col min="12301" max="12301" width="9.42578125" style="202" customWidth="1"/>
    <col min="12302" max="12302" width="9.140625" style="202"/>
    <col min="12303" max="12304" width="10.42578125" style="202" customWidth="1"/>
    <col min="12305" max="12305" width="9.42578125" style="202" customWidth="1"/>
    <col min="12306" max="12544" width="9.140625" style="202"/>
    <col min="12545" max="12545" width="4.28515625" style="202" customWidth="1"/>
    <col min="12546" max="12546" width="34.28515625" style="202" customWidth="1"/>
    <col min="12547" max="12547" width="9.140625" style="202"/>
    <col min="12548" max="12548" width="28.140625" style="202" customWidth="1"/>
    <col min="12549" max="12549" width="36.85546875" style="202" customWidth="1"/>
    <col min="12550" max="12550" width="19.85546875" style="202" customWidth="1"/>
    <col min="12551" max="12551" width="34.42578125" style="202" customWidth="1"/>
    <col min="12552" max="12554" width="9.140625" style="202"/>
    <col min="12555" max="12556" width="10.42578125" style="202" customWidth="1"/>
    <col min="12557" max="12557" width="9.42578125" style="202" customWidth="1"/>
    <col min="12558" max="12558" width="9.140625" style="202"/>
    <col min="12559" max="12560" width="10.42578125" style="202" customWidth="1"/>
    <col min="12561" max="12561" width="9.42578125" style="202" customWidth="1"/>
    <col min="12562" max="12800" width="9.140625" style="202"/>
    <col min="12801" max="12801" width="4.28515625" style="202" customWidth="1"/>
    <col min="12802" max="12802" width="34.28515625" style="202" customWidth="1"/>
    <col min="12803" max="12803" width="9.140625" style="202"/>
    <col min="12804" max="12804" width="28.140625" style="202" customWidth="1"/>
    <col min="12805" max="12805" width="36.85546875" style="202" customWidth="1"/>
    <col min="12806" max="12806" width="19.85546875" style="202" customWidth="1"/>
    <col min="12807" max="12807" width="34.42578125" style="202" customWidth="1"/>
    <col min="12808" max="12810" width="9.140625" style="202"/>
    <col min="12811" max="12812" width="10.42578125" style="202" customWidth="1"/>
    <col min="12813" max="12813" width="9.42578125" style="202" customWidth="1"/>
    <col min="12814" max="12814" width="9.140625" style="202"/>
    <col min="12815" max="12816" width="10.42578125" style="202" customWidth="1"/>
    <col min="12817" max="12817" width="9.42578125" style="202" customWidth="1"/>
    <col min="12818" max="13056" width="9.140625" style="202"/>
    <col min="13057" max="13057" width="4.28515625" style="202" customWidth="1"/>
    <col min="13058" max="13058" width="34.28515625" style="202" customWidth="1"/>
    <col min="13059" max="13059" width="9.140625" style="202"/>
    <col min="13060" max="13060" width="28.140625" style="202" customWidth="1"/>
    <col min="13061" max="13061" width="36.85546875" style="202" customWidth="1"/>
    <col min="13062" max="13062" width="19.85546875" style="202" customWidth="1"/>
    <col min="13063" max="13063" width="34.42578125" style="202" customWidth="1"/>
    <col min="13064" max="13066" width="9.140625" style="202"/>
    <col min="13067" max="13068" width="10.42578125" style="202" customWidth="1"/>
    <col min="13069" max="13069" width="9.42578125" style="202" customWidth="1"/>
    <col min="13070" max="13070" width="9.140625" style="202"/>
    <col min="13071" max="13072" width="10.42578125" style="202" customWidth="1"/>
    <col min="13073" max="13073" width="9.42578125" style="202" customWidth="1"/>
    <col min="13074" max="13312" width="9.140625" style="202"/>
    <col min="13313" max="13313" width="4.28515625" style="202" customWidth="1"/>
    <col min="13314" max="13314" width="34.28515625" style="202" customWidth="1"/>
    <col min="13315" max="13315" width="9.140625" style="202"/>
    <col min="13316" max="13316" width="28.140625" style="202" customWidth="1"/>
    <col min="13317" max="13317" width="36.85546875" style="202" customWidth="1"/>
    <col min="13318" max="13318" width="19.85546875" style="202" customWidth="1"/>
    <col min="13319" max="13319" width="34.42578125" style="202" customWidth="1"/>
    <col min="13320" max="13322" width="9.140625" style="202"/>
    <col min="13323" max="13324" width="10.42578125" style="202" customWidth="1"/>
    <col min="13325" max="13325" width="9.42578125" style="202" customWidth="1"/>
    <col min="13326" max="13326" width="9.140625" style="202"/>
    <col min="13327" max="13328" width="10.42578125" style="202" customWidth="1"/>
    <col min="13329" max="13329" width="9.42578125" style="202" customWidth="1"/>
    <col min="13330" max="13568" width="9.140625" style="202"/>
    <col min="13569" max="13569" width="4.28515625" style="202" customWidth="1"/>
    <col min="13570" max="13570" width="34.28515625" style="202" customWidth="1"/>
    <col min="13571" max="13571" width="9.140625" style="202"/>
    <col min="13572" max="13572" width="28.140625" style="202" customWidth="1"/>
    <col min="13573" max="13573" width="36.85546875" style="202" customWidth="1"/>
    <col min="13574" max="13574" width="19.85546875" style="202" customWidth="1"/>
    <col min="13575" max="13575" width="34.42578125" style="202" customWidth="1"/>
    <col min="13576" max="13578" width="9.140625" style="202"/>
    <col min="13579" max="13580" width="10.42578125" style="202" customWidth="1"/>
    <col min="13581" max="13581" width="9.42578125" style="202" customWidth="1"/>
    <col min="13582" max="13582" width="9.140625" style="202"/>
    <col min="13583" max="13584" width="10.42578125" style="202" customWidth="1"/>
    <col min="13585" max="13585" width="9.42578125" style="202" customWidth="1"/>
    <col min="13586" max="13824" width="9.140625" style="202"/>
    <col min="13825" max="13825" width="4.28515625" style="202" customWidth="1"/>
    <col min="13826" max="13826" width="34.28515625" style="202" customWidth="1"/>
    <col min="13827" max="13827" width="9.140625" style="202"/>
    <col min="13828" max="13828" width="28.140625" style="202" customWidth="1"/>
    <col min="13829" max="13829" width="36.85546875" style="202" customWidth="1"/>
    <col min="13830" max="13830" width="19.85546875" style="202" customWidth="1"/>
    <col min="13831" max="13831" width="34.42578125" style="202" customWidth="1"/>
    <col min="13832" max="13834" width="9.140625" style="202"/>
    <col min="13835" max="13836" width="10.42578125" style="202" customWidth="1"/>
    <col min="13837" max="13837" width="9.42578125" style="202" customWidth="1"/>
    <col min="13838" max="13838" width="9.140625" style="202"/>
    <col min="13839" max="13840" width="10.42578125" style="202" customWidth="1"/>
    <col min="13841" max="13841" width="9.42578125" style="202" customWidth="1"/>
    <col min="13842" max="14080" width="9.140625" style="202"/>
    <col min="14081" max="14081" width="4.28515625" style="202" customWidth="1"/>
    <col min="14082" max="14082" width="34.28515625" style="202" customWidth="1"/>
    <col min="14083" max="14083" width="9.140625" style="202"/>
    <col min="14084" max="14084" width="28.140625" style="202" customWidth="1"/>
    <col min="14085" max="14085" width="36.85546875" style="202" customWidth="1"/>
    <col min="14086" max="14086" width="19.85546875" style="202" customWidth="1"/>
    <col min="14087" max="14087" width="34.42578125" style="202" customWidth="1"/>
    <col min="14088" max="14090" width="9.140625" style="202"/>
    <col min="14091" max="14092" width="10.42578125" style="202" customWidth="1"/>
    <col min="14093" max="14093" width="9.42578125" style="202" customWidth="1"/>
    <col min="14094" max="14094" width="9.140625" style="202"/>
    <col min="14095" max="14096" width="10.42578125" style="202" customWidth="1"/>
    <col min="14097" max="14097" width="9.42578125" style="202" customWidth="1"/>
    <col min="14098" max="14336" width="9.140625" style="202"/>
    <col min="14337" max="14337" width="4.28515625" style="202" customWidth="1"/>
    <col min="14338" max="14338" width="34.28515625" style="202" customWidth="1"/>
    <col min="14339" max="14339" width="9.140625" style="202"/>
    <col min="14340" max="14340" width="28.140625" style="202" customWidth="1"/>
    <col min="14341" max="14341" width="36.85546875" style="202" customWidth="1"/>
    <col min="14342" max="14342" width="19.85546875" style="202" customWidth="1"/>
    <col min="14343" max="14343" width="34.42578125" style="202" customWidth="1"/>
    <col min="14344" max="14346" width="9.140625" style="202"/>
    <col min="14347" max="14348" width="10.42578125" style="202" customWidth="1"/>
    <col min="14349" max="14349" width="9.42578125" style="202" customWidth="1"/>
    <col min="14350" max="14350" width="9.140625" style="202"/>
    <col min="14351" max="14352" width="10.42578125" style="202" customWidth="1"/>
    <col min="14353" max="14353" width="9.42578125" style="202" customWidth="1"/>
    <col min="14354" max="14592" width="9.140625" style="202"/>
    <col min="14593" max="14593" width="4.28515625" style="202" customWidth="1"/>
    <col min="14594" max="14594" width="34.28515625" style="202" customWidth="1"/>
    <col min="14595" max="14595" width="9.140625" style="202"/>
    <col min="14596" max="14596" width="28.140625" style="202" customWidth="1"/>
    <col min="14597" max="14597" width="36.85546875" style="202" customWidth="1"/>
    <col min="14598" max="14598" width="19.85546875" style="202" customWidth="1"/>
    <col min="14599" max="14599" width="34.42578125" style="202" customWidth="1"/>
    <col min="14600" max="14602" width="9.140625" style="202"/>
    <col min="14603" max="14604" width="10.42578125" style="202" customWidth="1"/>
    <col min="14605" max="14605" width="9.42578125" style="202" customWidth="1"/>
    <col min="14606" max="14606" width="9.140625" style="202"/>
    <col min="14607" max="14608" width="10.42578125" style="202" customWidth="1"/>
    <col min="14609" max="14609" width="9.42578125" style="202" customWidth="1"/>
    <col min="14610" max="14848" width="9.140625" style="202"/>
    <col min="14849" max="14849" width="4.28515625" style="202" customWidth="1"/>
    <col min="14850" max="14850" width="34.28515625" style="202" customWidth="1"/>
    <col min="14851" max="14851" width="9.140625" style="202"/>
    <col min="14852" max="14852" width="28.140625" style="202" customWidth="1"/>
    <col min="14853" max="14853" width="36.85546875" style="202" customWidth="1"/>
    <col min="14854" max="14854" width="19.85546875" style="202" customWidth="1"/>
    <col min="14855" max="14855" width="34.42578125" style="202" customWidth="1"/>
    <col min="14856" max="14858" width="9.140625" style="202"/>
    <col min="14859" max="14860" width="10.42578125" style="202" customWidth="1"/>
    <col min="14861" max="14861" width="9.42578125" style="202" customWidth="1"/>
    <col min="14862" max="14862" width="9.140625" style="202"/>
    <col min="14863" max="14864" width="10.42578125" style="202" customWidth="1"/>
    <col min="14865" max="14865" width="9.42578125" style="202" customWidth="1"/>
    <col min="14866" max="15104" width="9.140625" style="202"/>
    <col min="15105" max="15105" width="4.28515625" style="202" customWidth="1"/>
    <col min="15106" max="15106" width="34.28515625" style="202" customWidth="1"/>
    <col min="15107" max="15107" width="9.140625" style="202"/>
    <col min="15108" max="15108" width="28.140625" style="202" customWidth="1"/>
    <col min="15109" max="15109" width="36.85546875" style="202" customWidth="1"/>
    <col min="15110" max="15110" width="19.85546875" style="202" customWidth="1"/>
    <col min="15111" max="15111" width="34.42578125" style="202" customWidth="1"/>
    <col min="15112" max="15114" width="9.140625" style="202"/>
    <col min="15115" max="15116" width="10.42578125" style="202" customWidth="1"/>
    <col min="15117" max="15117" width="9.42578125" style="202" customWidth="1"/>
    <col min="15118" max="15118" width="9.140625" style="202"/>
    <col min="15119" max="15120" width="10.42578125" style="202" customWidth="1"/>
    <col min="15121" max="15121" width="9.42578125" style="202" customWidth="1"/>
    <col min="15122" max="15360" width="9.140625" style="202"/>
    <col min="15361" max="15361" width="4.28515625" style="202" customWidth="1"/>
    <col min="15362" max="15362" width="34.28515625" style="202" customWidth="1"/>
    <col min="15363" max="15363" width="9.140625" style="202"/>
    <col min="15364" max="15364" width="28.140625" style="202" customWidth="1"/>
    <col min="15365" max="15365" width="36.85546875" style="202" customWidth="1"/>
    <col min="15366" max="15366" width="19.85546875" style="202" customWidth="1"/>
    <col min="15367" max="15367" width="34.42578125" style="202" customWidth="1"/>
    <col min="15368" max="15370" width="9.140625" style="202"/>
    <col min="15371" max="15372" width="10.42578125" style="202" customWidth="1"/>
    <col min="15373" max="15373" width="9.42578125" style="202" customWidth="1"/>
    <col min="15374" max="15374" width="9.140625" style="202"/>
    <col min="15375" max="15376" width="10.42578125" style="202" customWidth="1"/>
    <col min="15377" max="15377" width="9.42578125" style="202" customWidth="1"/>
    <col min="15378" max="15616" width="9.140625" style="202"/>
    <col min="15617" max="15617" width="4.28515625" style="202" customWidth="1"/>
    <col min="15618" max="15618" width="34.28515625" style="202" customWidth="1"/>
    <col min="15619" max="15619" width="9.140625" style="202"/>
    <col min="15620" max="15620" width="28.140625" style="202" customWidth="1"/>
    <col min="15621" max="15621" width="36.85546875" style="202" customWidth="1"/>
    <col min="15622" max="15622" width="19.85546875" style="202" customWidth="1"/>
    <col min="15623" max="15623" width="34.42578125" style="202" customWidth="1"/>
    <col min="15624" max="15626" width="9.140625" style="202"/>
    <col min="15627" max="15628" width="10.42578125" style="202" customWidth="1"/>
    <col min="15629" max="15629" width="9.42578125" style="202" customWidth="1"/>
    <col min="15630" max="15630" width="9.140625" style="202"/>
    <col min="15631" max="15632" width="10.42578125" style="202" customWidth="1"/>
    <col min="15633" max="15633" width="9.42578125" style="202" customWidth="1"/>
    <col min="15634" max="15872" width="9.140625" style="202"/>
    <col min="15873" max="15873" width="4.28515625" style="202" customWidth="1"/>
    <col min="15874" max="15874" width="34.28515625" style="202" customWidth="1"/>
    <col min="15875" max="15875" width="9.140625" style="202"/>
    <col min="15876" max="15876" width="28.140625" style="202" customWidth="1"/>
    <col min="15877" max="15877" width="36.85546875" style="202" customWidth="1"/>
    <col min="15878" max="15878" width="19.85546875" style="202" customWidth="1"/>
    <col min="15879" max="15879" width="34.42578125" style="202" customWidth="1"/>
    <col min="15880" max="15882" width="9.140625" style="202"/>
    <col min="15883" max="15884" width="10.42578125" style="202" customWidth="1"/>
    <col min="15885" max="15885" width="9.42578125" style="202" customWidth="1"/>
    <col min="15886" max="15886" width="9.140625" style="202"/>
    <col min="15887" max="15888" width="10.42578125" style="202" customWidth="1"/>
    <col min="15889" max="15889" width="9.42578125" style="202" customWidth="1"/>
    <col min="15890" max="16128" width="9.140625" style="202"/>
    <col min="16129" max="16129" width="4.28515625" style="202" customWidth="1"/>
    <col min="16130" max="16130" width="34.28515625" style="202" customWidth="1"/>
    <col min="16131" max="16131" width="9.140625" style="202"/>
    <col min="16132" max="16132" width="28.140625" style="202" customWidth="1"/>
    <col min="16133" max="16133" width="36.85546875" style="202" customWidth="1"/>
    <col min="16134" max="16134" width="19.85546875" style="202" customWidth="1"/>
    <col min="16135" max="16135" width="34.42578125" style="202" customWidth="1"/>
    <col min="16136" max="16138" width="9.140625" style="202"/>
    <col min="16139" max="16140" width="10.42578125" style="202" customWidth="1"/>
    <col min="16141" max="16141" width="9.42578125" style="202" customWidth="1"/>
    <col min="16142" max="16142" width="9.140625" style="202"/>
    <col min="16143" max="16144" width="10.42578125" style="202" customWidth="1"/>
    <col min="16145" max="16145" width="9.42578125" style="202" customWidth="1"/>
    <col min="16146" max="16384" width="9.140625" style="202"/>
  </cols>
  <sheetData>
    <row r="1" spans="1:17" ht="127.5" x14ac:dyDescent="0.2">
      <c r="A1" s="242"/>
      <c r="B1" s="241"/>
      <c r="C1" s="241"/>
      <c r="D1" s="241"/>
      <c r="E1" s="241"/>
      <c r="F1" s="241"/>
      <c r="G1" s="241"/>
      <c r="H1" s="241"/>
      <c r="I1" s="241"/>
      <c r="J1" s="241"/>
      <c r="K1" s="240"/>
      <c r="L1" s="240"/>
      <c r="M1" s="240"/>
      <c r="N1" s="241"/>
      <c r="O1" s="243" t="s">
        <v>15</v>
      </c>
      <c r="P1" s="243"/>
      <c r="Q1" s="243"/>
    </row>
    <row r="2" spans="1:17" x14ac:dyDescent="0.2">
      <c r="A2" s="242"/>
      <c r="B2" s="241"/>
      <c r="C2" s="241"/>
      <c r="D2" s="241"/>
      <c r="E2" s="241"/>
      <c r="F2" s="241"/>
      <c r="G2" s="241"/>
      <c r="H2" s="241"/>
      <c r="I2" s="241"/>
      <c r="J2" s="241"/>
      <c r="K2" s="240"/>
      <c r="L2" s="240"/>
      <c r="M2" s="240"/>
      <c r="N2" s="241"/>
      <c r="O2" s="240"/>
      <c r="P2" s="240"/>
      <c r="Q2" s="240"/>
    </row>
    <row r="3" spans="1:17" ht="15" x14ac:dyDescent="0.2">
      <c r="A3" s="239" t="s">
        <v>267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18.75" x14ac:dyDescent="0.2">
      <c r="A4" s="238" t="s">
        <v>16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</row>
    <row r="5" spans="1:17" x14ac:dyDescent="0.2">
      <c r="A5" s="237" t="s">
        <v>14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21" x14ac:dyDescent="0.2">
      <c r="A6" s="244" t="s">
        <v>17</v>
      </c>
      <c r="B6" s="245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</row>
    <row r="7" spans="1:17" ht="51" x14ac:dyDescent="0.2">
      <c r="A7" s="234" t="s">
        <v>0</v>
      </c>
      <c r="B7" s="233" t="s">
        <v>10</v>
      </c>
      <c r="C7" s="233"/>
      <c r="D7" s="233"/>
      <c r="E7" s="233"/>
      <c r="F7" s="233"/>
      <c r="G7" s="233"/>
      <c r="H7" s="233" t="s">
        <v>105</v>
      </c>
      <c r="I7" s="233"/>
      <c r="J7" s="233"/>
      <c r="K7" s="233"/>
      <c r="L7" s="233"/>
      <c r="M7" s="233"/>
      <c r="N7" s="233" t="s">
        <v>106</v>
      </c>
      <c r="O7" s="233"/>
      <c r="P7" s="233"/>
      <c r="Q7" s="233"/>
    </row>
    <row r="8" spans="1:17" ht="204" x14ac:dyDescent="0.2">
      <c r="A8" s="232"/>
      <c r="B8" s="231" t="s">
        <v>4</v>
      </c>
      <c r="C8" s="231" t="s">
        <v>1</v>
      </c>
      <c r="D8" s="231" t="s">
        <v>3</v>
      </c>
      <c r="E8" s="231" t="s">
        <v>2</v>
      </c>
      <c r="F8" s="231" t="s">
        <v>6</v>
      </c>
      <c r="G8" s="231" t="s">
        <v>5</v>
      </c>
      <c r="H8" s="231" t="s">
        <v>7</v>
      </c>
      <c r="I8" s="231" t="s">
        <v>8</v>
      </c>
      <c r="J8" s="231" t="s">
        <v>9</v>
      </c>
      <c r="K8" s="230" t="s">
        <v>11</v>
      </c>
      <c r="L8" s="230" t="s">
        <v>12</v>
      </c>
      <c r="M8" s="230" t="s">
        <v>13</v>
      </c>
      <c r="N8" s="231" t="s">
        <v>9</v>
      </c>
      <c r="O8" s="230" t="s">
        <v>11</v>
      </c>
      <c r="P8" s="230" t="s">
        <v>12</v>
      </c>
      <c r="Q8" s="230" t="s">
        <v>13</v>
      </c>
    </row>
    <row r="9" spans="1:17" s="183" customFormat="1" ht="16.5" customHeight="1" x14ac:dyDescent="0.2">
      <c r="A9" s="210">
        <v>1</v>
      </c>
      <c r="B9" s="210" t="s">
        <v>175</v>
      </c>
      <c r="C9" s="246" t="s">
        <v>35</v>
      </c>
      <c r="D9" s="210" t="s">
        <v>176</v>
      </c>
      <c r="E9" s="210" t="s">
        <v>88</v>
      </c>
      <c r="F9" s="210" t="s">
        <v>177</v>
      </c>
      <c r="G9" s="229" t="s">
        <v>269</v>
      </c>
      <c r="H9" s="210">
        <v>0</v>
      </c>
      <c r="I9" s="210">
        <v>0</v>
      </c>
      <c r="J9" s="210">
        <v>0</v>
      </c>
      <c r="K9" s="205">
        <v>0</v>
      </c>
      <c r="L9" s="205">
        <v>0</v>
      </c>
      <c r="M9" s="205">
        <v>0</v>
      </c>
      <c r="N9" s="210">
        <v>13</v>
      </c>
      <c r="O9" s="205">
        <v>35645.360000000001</v>
      </c>
      <c r="P9" s="205">
        <v>35645.360000000001</v>
      </c>
      <c r="Q9" s="205">
        <v>0</v>
      </c>
    </row>
    <row r="10" spans="1:17" s="183" customFormat="1" ht="16.5" customHeight="1" x14ac:dyDescent="0.2">
      <c r="A10" s="210">
        <f>A9+1</f>
        <v>2</v>
      </c>
      <c r="B10" s="210" t="s">
        <v>84</v>
      </c>
      <c r="C10" s="246" t="s">
        <v>35</v>
      </c>
      <c r="D10" s="210" t="s">
        <v>39</v>
      </c>
      <c r="E10" s="210" t="s">
        <v>85</v>
      </c>
      <c r="F10" s="210" t="s">
        <v>86</v>
      </c>
      <c r="G10" s="229" t="s">
        <v>269</v>
      </c>
      <c r="H10" s="210">
        <v>0</v>
      </c>
      <c r="I10" s="210">
        <v>0</v>
      </c>
      <c r="J10" s="210">
        <v>0</v>
      </c>
      <c r="K10" s="205">
        <v>0</v>
      </c>
      <c r="L10" s="205">
        <v>0</v>
      </c>
      <c r="M10" s="205">
        <v>0</v>
      </c>
      <c r="N10" s="210">
        <v>110</v>
      </c>
      <c r="O10" s="205">
        <v>198037.55</v>
      </c>
      <c r="P10" s="205">
        <v>198037.55</v>
      </c>
      <c r="Q10" s="205">
        <v>0</v>
      </c>
    </row>
    <row r="11" spans="1:17" s="183" customFormat="1" ht="16.5" customHeight="1" x14ac:dyDescent="0.2">
      <c r="A11" s="210">
        <f t="shared" ref="A11:A71" si="0">A10+1</f>
        <v>3</v>
      </c>
      <c r="B11" s="210" t="s">
        <v>51</v>
      </c>
      <c r="C11" s="246" t="s">
        <v>36</v>
      </c>
      <c r="D11" s="210"/>
      <c r="E11" s="210" t="s">
        <v>52</v>
      </c>
      <c r="F11" s="210" t="s">
        <v>87</v>
      </c>
      <c r="G11" s="229" t="s">
        <v>269</v>
      </c>
      <c r="H11" s="210">
        <v>76</v>
      </c>
      <c r="I11" s="210">
        <v>67</v>
      </c>
      <c r="J11" s="210">
        <v>93</v>
      </c>
      <c r="K11" s="205">
        <v>109185.54</v>
      </c>
      <c r="L11" s="205">
        <v>97235.11</v>
      </c>
      <c r="M11" s="205">
        <v>11950.43</v>
      </c>
      <c r="N11" s="210">
        <v>25</v>
      </c>
      <c r="O11" s="205">
        <v>63031.47</v>
      </c>
      <c r="P11" s="205">
        <v>63031.47</v>
      </c>
      <c r="Q11" s="205">
        <v>0</v>
      </c>
    </row>
    <row r="12" spans="1:17" s="183" customFormat="1" ht="16.5" customHeight="1" x14ac:dyDescent="0.2">
      <c r="A12" s="210">
        <f t="shared" si="0"/>
        <v>4</v>
      </c>
      <c r="B12" s="210" t="s">
        <v>18</v>
      </c>
      <c r="C12" s="246" t="s">
        <v>61</v>
      </c>
      <c r="D12" s="210" t="s">
        <v>151</v>
      </c>
      <c r="E12" s="210" t="s">
        <v>88</v>
      </c>
      <c r="F12" s="210" t="s">
        <v>152</v>
      </c>
      <c r="G12" s="229" t="s">
        <v>269</v>
      </c>
      <c r="H12" s="210">
        <v>70</v>
      </c>
      <c r="I12" s="210">
        <v>40</v>
      </c>
      <c r="J12" s="210">
        <v>60</v>
      </c>
      <c r="K12" s="205">
        <v>73939.759999999995</v>
      </c>
      <c r="L12" s="205">
        <v>73939.759999999995</v>
      </c>
      <c r="M12" s="205">
        <v>0</v>
      </c>
      <c r="N12" s="210">
        <v>0</v>
      </c>
      <c r="O12" s="205">
        <v>0</v>
      </c>
      <c r="P12" s="205">
        <v>0</v>
      </c>
      <c r="Q12" s="205">
        <v>0</v>
      </c>
    </row>
    <row r="13" spans="1:17" s="183" customFormat="1" ht="16.5" customHeight="1" x14ac:dyDescent="0.2">
      <c r="A13" s="210">
        <f t="shared" si="0"/>
        <v>5</v>
      </c>
      <c r="B13" s="210" t="s">
        <v>71</v>
      </c>
      <c r="C13" s="246" t="s">
        <v>36</v>
      </c>
      <c r="D13" s="210"/>
      <c r="E13" s="210" t="s">
        <v>72</v>
      </c>
      <c r="F13" s="210" t="s">
        <v>178</v>
      </c>
      <c r="G13" s="229" t="s">
        <v>269</v>
      </c>
      <c r="H13" s="210">
        <v>41</v>
      </c>
      <c r="I13" s="210">
        <v>30</v>
      </c>
      <c r="J13" s="210">
        <v>36</v>
      </c>
      <c r="K13" s="205">
        <v>24634.15</v>
      </c>
      <c r="L13" s="205">
        <v>24634.15</v>
      </c>
      <c r="M13" s="205">
        <v>0</v>
      </c>
      <c r="N13" s="210">
        <v>27</v>
      </c>
      <c r="O13" s="205">
        <v>43500.53</v>
      </c>
      <c r="P13" s="205">
        <v>43500.53</v>
      </c>
      <c r="Q13" s="205">
        <v>0</v>
      </c>
    </row>
    <row r="14" spans="1:17" s="183" customFormat="1" ht="16.5" customHeight="1" x14ac:dyDescent="0.2">
      <c r="A14" s="210">
        <f t="shared" si="0"/>
        <v>6</v>
      </c>
      <c r="B14" s="210" t="s">
        <v>89</v>
      </c>
      <c r="C14" s="246" t="s">
        <v>36</v>
      </c>
      <c r="D14" s="210"/>
      <c r="E14" s="210" t="s">
        <v>90</v>
      </c>
      <c r="F14" s="210" t="s">
        <v>129</v>
      </c>
      <c r="G14" s="229" t="s">
        <v>269</v>
      </c>
      <c r="H14" s="210">
        <v>2</v>
      </c>
      <c r="I14" s="210">
        <v>1</v>
      </c>
      <c r="J14" s="210">
        <v>1</v>
      </c>
      <c r="K14" s="205">
        <v>0</v>
      </c>
      <c r="L14" s="205">
        <v>0</v>
      </c>
      <c r="M14" s="205">
        <v>0</v>
      </c>
      <c r="N14" s="210">
        <v>0</v>
      </c>
      <c r="O14" s="205">
        <v>0</v>
      </c>
      <c r="P14" s="205">
        <v>0</v>
      </c>
      <c r="Q14" s="205">
        <v>0</v>
      </c>
    </row>
    <row r="15" spans="1:17" s="183" customFormat="1" ht="16.5" customHeight="1" x14ac:dyDescent="0.2">
      <c r="A15" s="210">
        <f t="shared" si="0"/>
        <v>7</v>
      </c>
      <c r="B15" s="210" t="s">
        <v>19</v>
      </c>
      <c r="C15" s="246" t="s">
        <v>36</v>
      </c>
      <c r="D15" s="210"/>
      <c r="E15" s="210" t="s">
        <v>40</v>
      </c>
      <c r="F15" s="210" t="s">
        <v>130</v>
      </c>
      <c r="G15" s="229" t="s">
        <v>269</v>
      </c>
      <c r="H15" s="210">
        <v>33</v>
      </c>
      <c r="I15" s="210">
        <v>28</v>
      </c>
      <c r="J15" s="210">
        <v>41</v>
      </c>
      <c r="K15" s="205">
        <v>27400.05</v>
      </c>
      <c r="L15" s="205">
        <v>27400.05</v>
      </c>
      <c r="M15" s="205">
        <v>0</v>
      </c>
      <c r="N15" s="210">
        <v>13</v>
      </c>
      <c r="O15" s="205">
        <v>45552.480000000003</v>
      </c>
      <c r="P15" s="205">
        <v>45552.480000000003</v>
      </c>
      <c r="Q15" s="205">
        <v>0</v>
      </c>
    </row>
    <row r="16" spans="1:17" s="183" customFormat="1" ht="16.5" customHeight="1" x14ac:dyDescent="0.2">
      <c r="A16" s="210">
        <f t="shared" si="0"/>
        <v>8</v>
      </c>
      <c r="B16" s="210" t="s">
        <v>20</v>
      </c>
      <c r="C16" s="246">
        <v>93</v>
      </c>
      <c r="D16" s="210" t="s">
        <v>260</v>
      </c>
      <c r="E16" s="220" t="s">
        <v>41</v>
      </c>
      <c r="F16" s="210" t="s">
        <v>91</v>
      </c>
      <c r="G16" s="229" t="s">
        <v>269</v>
      </c>
      <c r="H16" s="210">
        <v>61</v>
      </c>
      <c r="I16" s="210">
        <v>46</v>
      </c>
      <c r="J16" s="210">
        <v>63</v>
      </c>
      <c r="K16" s="205">
        <v>141176.23000000001</v>
      </c>
      <c r="L16" s="205">
        <v>127145.2</v>
      </c>
      <c r="M16" s="205">
        <v>14031.03</v>
      </c>
      <c r="N16" s="210">
        <v>22</v>
      </c>
      <c r="O16" s="205">
        <v>60109.69</v>
      </c>
      <c r="P16" s="205">
        <v>60109.69</v>
      </c>
      <c r="Q16" s="205">
        <v>0</v>
      </c>
    </row>
    <row r="17" spans="1:17" s="183" customFormat="1" ht="16.5" customHeight="1" x14ac:dyDescent="0.2">
      <c r="A17" s="210">
        <f t="shared" si="0"/>
        <v>9</v>
      </c>
      <c r="B17" s="210" t="s">
        <v>21</v>
      </c>
      <c r="C17" s="246" t="s">
        <v>35</v>
      </c>
      <c r="D17" s="210" t="s">
        <v>38</v>
      </c>
      <c r="E17" s="210" t="s">
        <v>42</v>
      </c>
      <c r="F17" s="210" t="s">
        <v>53</v>
      </c>
      <c r="G17" s="229" t="s">
        <v>269</v>
      </c>
      <c r="H17" s="210">
        <v>59</v>
      </c>
      <c r="I17" s="210">
        <v>27</v>
      </c>
      <c r="J17" s="210">
        <v>39</v>
      </c>
      <c r="K17" s="205">
        <v>62704.08</v>
      </c>
      <c r="L17" s="205">
        <v>62704.08</v>
      </c>
      <c r="M17" s="205">
        <v>0</v>
      </c>
      <c r="N17" s="210">
        <v>16</v>
      </c>
      <c r="O17" s="205">
        <v>68115.009999999995</v>
      </c>
      <c r="P17" s="205">
        <v>68115.009999999995</v>
      </c>
      <c r="Q17" s="205">
        <v>0</v>
      </c>
    </row>
    <row r="18" spans="1:17" s="183" customFormat="1" ht="16.5" customHeight="1" x14ac:dyDescent="0.2">
      <c r="A18" s="210">
        <f t="shared" si="0"/>
        <v>10</v>
      </c>
      <c r="B18" s="210" t="s">
        <v>49</v>
      </c>
      <c r="C18" s="246" t="s">
        <v>36</v>
      </c>
      <c r="D18" s="210"/>
      <c r="E18" s="210" t="s">
        <v>50</v>
      </c>
      <c r="F18" s="210" t="s">
        <v>92</v>
      </c>
      <c r="G18" s="229" t="s">
        <v>269</v>
      </c>
      <c r="H18" s="210">
        <v>99</v>
      </c>
      <c r="I18" s="210">
        <v>77</v>
      </c>
      <c r="J18" s="210">
        <v>105</v>
      </c>
      <c r="K18" s="205">
        <v>86282.78</v>
      </c>
      <c r="L18" s="205">
        <v>86282.78</v>
      </c>
      <c r="M18" s="205">
        <v>0</v>
      </c>
      <c r="N18" s="210">
        <v>23</v>
      </c>
      <c r="O18" s="205">
        <v>29809.599999999999</v>
      </c>
      <c r="P18" s="205">
        <v>29809.599999999999</v>
      </c>
      <c r="Q18" s="205">
        <v>0</v>
      </c>
    </row>
    <row r="19" spans="1:17" s="183" customFormat="1" ht="16.5" customHeight="1" x14ac:dyDescent="0.2">
      <c r="A19" s="210">
        <f t="shared" si="0"/>
        <v>11</v>
      </c>
      <c r="B19" s="210" t="s">
        <v>22</v>
      </c>
      <c r="C19" s="246" t="s">
        <v>61</v>
      </c>
      <c r="D19" s="210" t="s">
        <v>74</v>
      </c>
      <c r="E19" s="210" t="s">
        <v>85</v>
      </c>
      <c r="F19" s="210" t="s">
        <v>93</v>
      </c>
      <c r="G19" s="229" t="s">
        <v>269</v>
      </c>
      <c r="H19" s="210">
        <v>85</v>
      </c>
      <c r="I19" s="210">
        <v>68</v>
      </c>
      <c r="J19" s="210">
        <v>94</v>
      </c>
      <c r="K19" s="205">
        <v>127489.43</v>
      </c>
      <c r="L19" s="205">
        <v>127489.43</v>
      </c>
      <c r="M19" s="205">
        <v>0</v>
      </c>
      <c r="N19" s="210">
        <v>59</v>
      </c>
      <c r="O19" s="205">
        <v>425789.1</v>
      </c>
      <c r="P19" s="205">
        <v>425789.11</v>
      </c>
      <c r="Q19" s="205">
        <v>0</v>
      </c>
    </row>
    <row r="20" spans="1:17" s="183" customFormat="1" ht="16.5" customHeight="1" x14ac:dyDescent="0.2">
      <c r="A20" s="210">
        <f t="shared" si="0"/>
        <v>12</v>
      </c>
      <c r="B20" s="210" t="s">
        <v>54</v>
      </c>
      <c r="C20" s="246" t="s">
        <v>36</v>
      </c>
      <c r="D20" s="210"/>
      <c r="E20" s="220" t="s">
        <v>55</v>
      </c>
      <c r="F20" s="210" t="s">
        <v>94</v>
      </c>
      <c r="G20" s="229" t="s">
        <v>269</v>
      </c>
      <c r="H20" s="210">
        <v>158</v>
      </c>
      <c r="I20" s="210">
        <v>139</v>
      </c>
      <c r="J20" s="210">
        <v>175</v>
      </c>
      <c r="K20" s="205">
        <v>165199.84</v>
      </c>
      <c r="L20" s="205">
        <v>144887.63</v>
      </c>
      <c r="M20" s="205">
        <v>19400.939999999999</v>
      </c>
      <c r="N20" s="210">
        <v>73</v>
      </c>
      <c r="O20" s="205">
        <v>133058.9</v>
      </c>
      <c r="P20" s="205">
        <v>133970.17000000001</v>
      </c>
      <c r="Q20" s="205">
        <v>0</v>
      </c>
    </row>
    <row r="21" spans="1:17" s="183" customFormat="1" ht="16.5" customHeight="1" x14ac:dyDescent="0.2">
      <c r="A21" s="210">
        <f t="shared" si="0"/>
        <v>13</v>
      </c>
      <c r="B21" s="210" t="s">
        <v>23</v>
      </c>
      <c r="C21" s="246" t="s">
        <v>36</v>
      </c>
      <c r="D21" s="210"/>
      <c r="E21" s="210" t="s">
        <v>85</v>
      </c>
      <c r="F21" s="210" t="s">
        <v>95</v>
      </c>
      <c r="G21" s="229" t="s">
        <v>269</v>
      </c>
      <c r="H21" s="210">
        <v>90</v>
      </c>
      <c r="I21" s="210">
        <v>47</v>
      </c>
      <c r="J21" s="210">
        <v>57</v>
      </c>
      <c r="K21" s="205">
        <v>24212.48</v>
      </c>
      <c r="L21" s="205">
        <v>24212.48</v>
      </c>
      <c r="M21" s="205">
        <v>0</v>
      </c>
      <c r="N21" s="210">
        <v>100</v>
      </c>
      <c r="O21" s="205">
        <v>244838.22</v>
      </c>
      <c r="P21" s="205">
        <v>244838.22</v>
      </c>
      <c r="Q21" s="205">
        <v>0</v>
      </c>
    </row>
    <row r="22" spans="1:17" s="183" customFormat="1" ht="16.5" customHeight="1" x14ac:dyDescent="0.2">
      <c r="A22" s="210">
        <f t="shared" si="0"/>
        <v>14</v>
      </c>
      <c r="B22" s="210" t="s">
        <v>145</v>
      </c>
      <c r="C22" s="246" t="s">
        <v>61</v>
      </c>
      <c r="D22" s="210" t="s">
        <v>179</v>
      </c>
      <c r="E22" s="220" t="s">
        <v>133</v>
      </c>
      <c r="F22" s="210" t="s">
        <v>180</v>
      </c>
      <c r="G22" s="229" t="s">
        <v>269</v>
      </c>
      <c r="H22" s="210">
        <v>12</v>
      </c>
      <c r="I22" s="210">
        <v>9</v>
      </c>
      <c r="J22" s="210">
        <v>9</v>
      </c>
      <c r="K22" s="205">
        <v>3758.18</v>
      </c>
      <c r="L22" s="205">
        <v>3758.18</v>
      </c>
      <c r="M22" s="205">
        <v>0</v>
      </c>
      <c r="N22" s="210">
        <v>0</v>
      </c>
      <c r="O22" s="205">
        <v>0</v>
      </c>
      <c r="P22" s="205">
        <v>0</v>
      </c>
      <c r="Q22" s="205">
        <v>0</v>
      </c>
    </row>
    <row r="23" spans="1:17" s="183" customFormat="1" ht="16.5" customHeight="1" x14ac:dyDescent="0.2">
      <c r="A23" s="210">
        <f t="shared" si="0"/>
        <v>15</v>
      </c>
      <c r="B23" s="210" t="s">
        <v>24</v>
      </c>
      <c r="C23" s="246" t="s">
        <v>36</v>
      </c>
      <c r="D23" s="210"/>
      <c r="E23" s="210" t="s">
        <v>43</v>
      </c>
      <c r="F23" s="210" t="s">
        <v>76</v>
      </c>
      <c r="G23" s="229" t="s">
        <v>269</v>
      </c>
      <c r="H23" s="210">
        <v>12</v>
      </c>
      <c r="I23" s="210">
        <v>6</v>
      </c>
      <c r="J23" s="210">
        <v>10</v>
      </c>
      <c r="K23" s="205">
        <v>0</v>
      </c>
      <c r="L23" s="205">
        <v>0</v>
      </c>
      <c r="M23" s="205">
        <v>0</v>
      </c>
      <c r="N23" s="210">
        <v>9</v>
      </c>
      <c r="O23" s="205">
        <v>12312.94</v>
      </c>
      <c r="P23" s="205">
        <v>12312.94</v>
      </c>
      <c r="Q23" s="205">
        <v>0</v>
      </c>
    </row>
    <row r="24" spans="1:17" s="183" customFormat="1" ht="16.5" customHeight="1" x14ac:dyDescent="0.2">
      <c r="A24" s="210">
        <f t="shared" si="0"/>
        <v>16</v>
      </c>
      <c r="B24" s="210" t="s">
        <v>181</v>
      </c>
      <c r="C24" s="246" t="s">
        <v>61</v>
      </c>
      <c r="D24" s="210" t="s">
        <v>182</v>
      </c>
      <c r="E24" s="220" t="s">
        <v>133</v>
      </c>
      <c r="F24" s="210" t="s">
        <v>183</v>
      </c>
      <c r="G24" s="229" t="s">
        <v>269</v>
      </c>
      <c r="H24" s="210">
        <v>24</v>
      </c>
      <c r="I24" s="210">
        <v>15</v>
      </c>
      <c r="J24" s="210">
        <v>23</v>
      </c>
      <c r="K24" s="205">
        <v>5245.56</v>
      </c>
      <c r="L24" s="205">
        <v>5245.56</v>
      </c>
      <c r="M24" s="205">
        <v>0</v>
      </c>
      <c r="N24" s="210">
        <v>0</v>
      </c>
      <c r="O24" s="205">
        <v>0</v>
      </c>
      <c r="P24" s="205">
        <v>0</v>
      </c>
      <c r="Q24" s="205">
        <v>0</v>
      </c>
    </row>
    <row r="25" spans="1:17" s="183" customFormat="1" ht="16.5" customHeight="1" x14ac:dyDescent="0.2">
      <c r="A25" s="210">
        <f t="shared" si="0"/>
        <v>17</v>
      </c>
      <c r="B25" s="210" t="s">
        <v>25</v>
      </c>
      <c r="C25" s="246" t="s">
        <v>36</v>
      </c>
      <c r="D25" s="210"/>
      <c r="E25" s="210" t="s">
        <v>96</v>
      </c>
      <c r="F25" s="210" t="s">
        <v>131</v>
      </c>
      <c r="G25" s="229" t="s">
        <v>269</v>
      </c>
      <c r="H25" s="210">
        <v>99</v>
      </c>
      <c r="I25" s="210">
        <v>18</v>
      </c>
      <c r="J25" s="210">
        <v>24</v>
      </c>
      <c r="K25" s="205">
        <v>23506.880000000001</v>
      </c>
      <c r="L25" s="205">
        <v>23506.880000000001</v>
      </c>
      <c r="M25" s="205">
        <v>0</v>
      </c>
      <c r="N25" s="210">
        <v>16</v>
      </c>
      <c r="O25" s="205">
        <v>21789.3</v>
      </c>
      <c r="P25" s="205">
        <v>21789.3</v>
      </c>
      <c r="Q25" s="205">
        <v>0</v>
      </c>
    </row>
    <row r="26" spans="1:17" s="183" customFormat="1" ht="16.5" customHeight="1" x14ac:dyDescent="0.2">
      <c r="A26" s="210">
        <f t="shared" si="0"/>
        <v>18</v>
      </c>
      <c r="B26" s="210" t="s">
        <v>58</v>
      </c>
      <c r="C26" s="246" t="s">
        <v>36</v>
      </c>
      <c r="D26" s="210"/>
      <c r="E26" s="247" t="s">
        <v>59</v>
      </c>
      <c r="F26" s="210" t="s">
        <v>97</v>
      </c>
      <c r="G26" s="229" t="s">
        <v>269</v>
      </c>
      <c r="H26" s="210">
        <v>45</v>
      </c>
      <c r="I26" s="210">
        <v>40</v>
      </c>
      <c r="J26" s="210">
        <v>59</v>
      </c>
      <c r="K26" s="205">
        <v>38135.22</v>
      </c>
      <c r="L26" s="205">
        <v>38135.22</v>
      </c>
      <c r="M26" s="205">
        <v>0</v>
      </c>
      <c r="N26" s="210">
        <v>15</v>
      </c>
      <c r="O26" s="205">
        <v>31981.67</v>
      </c>
      <c r="P26" s="205">
        <v>31981.67</v>
      </c>
      <c r="Q26" s="205">
        <v>0</v>
      </c>
    </row>
    <row r="27" spans="1:17" s="183" customFormat="1" ht="16.5" customHeight="1" x14ac:dyDescent="0.2">
      <c r="A27" s="210">
        <f t="shared" si="0"/>
        <v>19</v>
      </c>
      <c r="B27" s="210" t="s">
        <v>26</v>
      </c>
      <c r="C27" s="246" t="s">
        <v>36</v>
      </c>
      <c r="D27" s="210"/>
      <c r="E27" s="210" t="s">
        <v>44</v>
      </c>
      <c r="F27" s="210" t="s">
        <v>98</v>
      </c>
      <c r="G27" s="229" t="s">
        <v>269</v>
      </c>
      <c r="H27" s="210">
        <v>213</v>
      </c>
      <c r="I27" s="210">
        <v>189</v>
      </c>
      <c r="J27" s="210">
        <v>225</v>
      </c>
      <c r="K27" s="205">
        <v>162678.82</v>
      </c>
      <c r="L27" s="205">
        <v>154253.24</v>
      </c>
      <c r="M27" s="205">
        <v>8425.58</v>
      </c>
      <c r="N27" s="210">
        <v>26</v>
      </c>
      <c r="O27" s="205">
        <v>71673.009999999995</v>
      </c>
      <c r="P27" s="205">
        <v>71408.710000000006</v>
      </c>
      <c r="Q27" s="205">
        <v>264.3</v>
      </c>
    </row>
    <row r="28" spans="1:17" s="183" customFormat="1" ht="16.5" customHeight="1" x14ac:dyDescent="0.2">
      <c r="A28" s="210">
        <f t="shared" si="0"/>
        <v>20</v>
      </c>
      <c r="B28" s="210" t="s">
        <v>303</v>
      </c>
      <c r="C28" s="246" t="s">
        <v>36</v>
      </c>
      <c r="D28" s="210"/>
      <c r="E28" s="247" t="s">
        <v>304</v>
      </c>
      <c r="F28" s="210" t="s">
        <v>302</v>
      </c>
      <c r="G28" s="229" t="s">
        <v>269</v>
      </c>
      <c r="H28" s="210">
        <v>3</v>
      </c>
      <c r="I28" s="210">
        <v>0</v>
      </c>
      <c r="J28" s="210">
        <v>0</v>
      </c>
      <c r="K28" s="205">
        <v>0</v>
      </c>
      <c r="L28" s="205">
        <v>0</v>
      </c>
      <c r="M28" s="205">
        <v>0</v>
      </c>
      <c r="N28" s="210">
        <v>0</v>
      </c>
      <c r="O28" s="205">
        <v>0</v>
      </c>
      <c r="P28" s="205">
        <v>0</v>
      </c>
      <c r="Q28" s="205">
        <v>0</v>
      </c>
    </row>
    <row r="29" spans="1:17" s="183" customFormat="1" ht="16.5" customHeight="1" x14ac:dyDescent="0.2">
      <c r="A29" s="210">
        <f t="shared" si="0"/>
        <v>21</v>
      </c>
      <c r="B29" s="210" t="s">
        <v>77</v>
      </c>
      <c r="C29" s="246" t="s">
        <v>36</v>
      </c>
      <c r="D29" s="210"/>
      <c r="E29" s="210" t="s">
        <v>43</v>
      </c>
      <c r="F29" s="210" t="s">
        <v>157</v>
      </c>
      <c r="G29" s="229" t="s">
        <v>269</v>
      </c>
      <c r="H29" s="210">
        <v>63</v>
      </c>
      <c r="I29" s="210">
        <v>23</v>
      </c>
      <c r="J29" s="210">
        <v>33</v>
      </c>
      <c r="K29" s="205">
        <v>36133.85</v>
      </c>
      <c r="L29" s="205">
        <v>36133.85</v>
      </c>
      <c r="M29" s="205">
        <v>0</v>
      </c>
      <c r="N29" s="210">
        <v>42</v>
      </c>
      <c r="O29" s="205">
        <v>66269.14</v>
      </c>
      <c r="P29" s="205">
        <v>66269.14</v>
      </c>
      <c r="Q29" s="205">
        <v>0</v>
      </c>
    </row>
    <row r="30" spans="1:17" s="183" customFormat="1" ht="16.5" customHeight="1" x14ac:dyDescent="0.2">
      <c r="A30" s="210">
        <f t="shared" si="0"/>
        <v>22</v>
      </c>
      <c r="B30" s="210" t="s">
        <v>27</v>
      </c>
      <c r="C30" s="246" t="s">
        <v>36</v>
      </c>
      <c r="D30" s="210"/>
      <c r="E30" s="220" t="s">
        <v>85</v>
      </c>
      <c r="F30" s="210" t="s">
        <v>99</v>
      </c>
      <c r="G30" s="229" t="s">
        <v>269</v>
      </c>
      <c r="H30" s="210">
        <v>84</v>
      </c>
      <c r="I30" s="210">
        <v>44</v>
      </c>
      <c r="J30" s="210">
        <v>53</v>
      </c>
      <c r="K30" s="205">
        <v>70330.38</v>
      </c>
      <c r="L30" s="205">
        <v>8881.3700000000008</v>
      </c>
      <c r="M30" s="205">
        <v>61449.01</v>
      </c>
      <c r="N30" s="210">
        <v>30</v>
      </c>
      <c r="O30" s="205">
        <v>68872.22</v>
      </c>
      <c r="P30" s="205">
        <v>62991.72</v>
      </c>
      <c r="Q30" s="205">
        <v>5880.5</v>
      </c>
    </row>
    <row r="31" spans="1:17" s="183" customFormat="1" ht="16.5" customHeight="1" x14ac:dyDescent="0.2">
      <c r="A31" s="210">
        <f t="shared" si="0"/>
        <v>23</v>
      </c>
      <c r="B31" s="210" t="s">
        <v>28</v>
      </c>
      <c r="C31" s="246" t="s">
        <v>36</v>
      </c>
      <c r="D31" s="210"/>
      <c r="E31" s="210" t="s">
        <v>45</v>
      </c>
      <c r="F31" s="210" t="s">
        <v>100</v>
      </c>
      <c r="G31" s="229" t="s">
        <v>269</v>
      </c>
      <c r="H31" s="210">
        <v>52</v>
      </c>
      <c r="I31" s="210">
        <v>33</v>
      </c>
      <c r="J31" s="210">
        <v>47</v>
      </c>
      <c r="K31" s="205">
        <v>49517.05</v>
      </c>
      <c r="L31" s="205">
        <v>49517.05</v>
      </c>
      <c r="M31" s="205">
        <v>0</v>
      </c>
      <c r="N31" s="210">
        <v>11</v>
      </c>
      <c r="O31" s="205">
        <v>33453.25</v>
      </c>
      <c r="P31" s="205">
        <v>33453.25</v>
      </c>
      <c r="Q31" s="205">
        <v>0</v>
      </c>
    </row>
    <row r="32" spans="1:17" s="183" customFormat="1" ht="16.5" customHeight="1" x14ac:dyDescent="0.2">
      <c r="A32" s="210">
        <f t="shared" si="0"/>
        <v>24</v>
      </c>
      <c r="B32" s="210" t="s">
        <v>184</v>
      </c>
      <c r="C32" s="246" t="s">
        <v>61</v>
      </c>
      <c r="D32" s="210" t="s">
        <v>185</v>
      </c>
      <c r="E32" s="210" t="s">
        <v>186</v>
      </c>
      <c r="F32" s="210" t="s">
        <v>187</v>
      </c>
      <c r="G32" s="229" t="s">
        <v>269</v>
      </c>
      <c r="H32" s="210">
        <v>11</v>
      </c>
      <c r="I32" s="210">
        <v>9</v>
      </c>
      <c r="J32" s="210">
        <v>11</v>
      </c>
      <c r="K32" s="205">
        <v>6847.13</v>
      </c>
      <c r="L32" s="205">
        <v>6847.13</v>
      </c>
      <c r="M32" s="205">
        <v>0</v>
      </c>
      <c r="N32" s="210">
        <v>0</v>
      </c>
      <c r="O32" s="205">
        <v>0</v>
      </c>
      <c r="P32" s="205">
        <v>0</v>
      </c>
      <c r="Q32" s="205">
        <v>0</v>
      </c>
    </row>
    <row r="33" spans="1:17" s="183" customFormat="1" ht="16.5" customHeight="1" x14ac:dyDescent="0.2">
      <c r="A33" s="210">
        <f t="shared" si="0"/>
        <v>25</v>
      </c>
      <c r="B33" s="210" t="s">
        <v>132</v>
      </c>
      <c r="C33" s="246" t="s">
        <v>61</v>
      </c>
      <c r="D33" s="210" t="s">
        <v>238</v>
      </c>
      <c r="E33" s="220" t="s">
        <v>133</v>
      </c>
      <c r="F33" s="210" t="s">
        <v>239</v>
      </c>
      <c r="G33" s="229" t="s">
        <v>269</v>
      </c>
      <c r="H33" s="210">
        <v>72</v>
      </c>
      <c r="I33" s="210">
        <v>66</v>
      </c>
      <c r="J33" s="210">
        <v>71</v>
      </c>
      <c r="K33" s="205">
        <v>39335.620000000003</v>
      </c>
      <c r="L33" s="205">
        <v>39335.620000000003</v>
      </c>
      <c r="M33" s="205">
        <v>0</v>
      </c>
      <c r="N33" s="210">
        <v>0</v>
      </c>
      <c r="O33" s="205">
        <v>0</v>
      </c>
      <c r="P33" s="205">
        <v>0</v>
      </c>
      <c r="Q33" s="205">
        <v>0</v>
      </c>
    </row>
    <row r="34" spans="1:17" s="183" customFormat="1" ht="16.5" customHeight="1" x14ac:dyDescent="0.2">
      <c r="A34" s="210">
        <f t="shared" si="0"/>
        <v>26</v>
      </c>
      <c r="B34" s="210" t="s">
        <v>132</v>
      </c>
      <c r="C34" s="246" t="s">
        <v>36</v>
      </c>
      <c r="D34" s="210"/>
      <c r="E34" s="210" t="s">
        <v>133</v>
      </c>
      <c r="F34" s="210" t="s">
        <v>305</v>
      </c>
      <c r="G34" s="229" t="s">
        <v>269</v>
      </c>
      <c r="H34" s="210">
        <v>72</v>
      </c>
      <c r="I34" s="210">
        <v>66</v>
      </c>
      <c r="J34" s="210">
        <v>71</v>
      </c>
      <c r="K34" s="205">
        <v>17346.439999999999</v>
      </c>
      <c r="L34" s="205">
        <v>17346.439999999999</v>
      </c>
      <c r="M34" s="205">
        <v>0</v>
      </c>
      <c r="N34" s="210">
        <v>0</v>
      </c>
      <c r="O34" s="205">
        <v>0</v>
      </c>
      <c r="P34" s="205">
        <v>0</v>
      </c>
      <c r="Q34" s="205">
        <v>0</v>
      </c>
    </row>
    <row r="35" spans="1:17" s="183" customFormat="1" ht="16.5" customHeight="1" x14ac:dyDescent="0.2">
      <c r="A35" s="210">
        <f t="shared" si="0"/>
        <v>27</v>
      </c>
      <c r="B35" s="210" t="s">
        <v>29</v>
      </c>
      <c r="C35" s="246" t="s">
        <v>36</v>
      </c>
      <c r="D35" s="210"/>
      <c r="E35" s="210" t="s">
        <v>42</v>
      </c>
      <c r="F35" s="210" t="s">
        <v>101</v>
      </c>
      <c r="G35" s="229" t="s">
        <v>269</v>
      </c>
      <c r="H35" s="210">
        <v>136</v>
      </c>
      <c r="I35" s="210">
        <v>98</v>
      </c>
      <c r="J35" s="210">
        <v>143</v>
      </c>
      <c r="K35" s="205">
        <v>127227.3</v>
      </c>
      <c r="L35" s="205">
        <v>127227.26</v>
      </c>
      <c r="M35" s="205">
        <v>0</v>
      </c>
      <c r="N35" s="210">
        <v>57</v>
      </c>
      <c r="O35" s="205">
        <v>101941.4</v>
      </c>
      <c r="P35" s="205">
        <v>101941.39</v>
      </c>
      <c r="Q35" s="205">
        <v>0</v>
      </c>
    </row>
    <row r="36" spans="1:17" s="183" customFormat="1" ht="16.5" customHeight="1" x14ac:dyDescent="0.2">
      <c r="A36" s="210">
        <f t="shared" si="0"/>
        <v>28</v>
      </c>
      <c r="B36" s="210" t="s">
        <v>31</v>
      </c>
      <c r="C36" s="246" t="s">
        <v>36</v>
      </c>
      <c r="D36" s="210"/>
      <c r="E36" s="247" t="s">
        <v>46</v>
      </c>
      <c r="F36" s="210" t="s">
        <v>137</v>
      </c>
      <c r="G36" s="229" t="s">
        <v>269</v>
      </c>
      <c r="H36" s="210">
        <v>134</v>
      </c>
      <c r="I36" s="210">
        <v>90</v>
      </c>
      <c r="J36" s="210">
        <v>152</v>
      </c>
      <c r="K36" s="205">
        <v>142573.29999999999</v>
      </c>
      <c r="L36" s="205">
        <v>142573.26</v>
      </c>
      <c r="M36" s="205">
        <v>0</v>
      </c>
      <c r="N36" s="210">
        <v>79</v>
      </c>
      <c r="O36" s="205">
        <v>158437.26999999999</v>
      </c>
      <c r="P36" s="205">
        <v>158437.31</v>
      </c>
      <c r="Q36" s="205">
        <v>0</v>
      </c>
    </row>
    <row r="37" spans="1:17" s="183" customFormat="1" ht="16.5" customHeight="1" x14ac:dyDescent="0.2">
      <c r="A37" s="210">
        <f t="shared" si="0"/>
        <v>29</v>
      </c>
      <c r="B37" s="210" t="s">
        <v>32</v>
      </c>
      <c r="C37" s="246" t="s">
        <v>36</v>
      </c>
      <c r="D37" s="210"/>
      <c r="E37" s="220" t="s">
        <v>41</v>
      </c>
      <c r="F37" s="210" t="s">
        <v>102</v>
      </c>
      <c r="G37" s="229" t="s">
        <v>269</v>
      </c>
      <c r="H37" s="210">
        <v>120</v>
      </c>
      <c r="I37" s="210">
        <v>92</v>
      </c>
      <c r="J37" s="210">
        <v>124</v>
      </c>
      <c r="K37" s="205">
        <v>86809.21</v>
      </c>
      <c r="L37" s="205">
        <v>74086.98</v>
      </c>
      <c r="M37" s="205">
        <v>12722.23</v>
      </c>
      <c r="N37" s="210">
        <v>57</v>
      </c>
      <c r="O37" s="205">
        <v>188850.06</v>
      </c>
      <c r="P37" s="205">
        <v>188850.1</v>
      </c>
      <c r="Q37" s="205">
        <v>0</v>
      </c>
    </row>
    <row r="38" spans="1:17" s="183" customFormat="1" ht="16.5" customHeight="1" x14ac:dyDescent="0.2">
      <c r="A38" s="210">
        <f t="shared" si="0"/>
        <v>30</v>
      </c>
      <c r="B38" s="210" t="s">
        <v>138</v>
      </c>
      <c r="C38" s="246" t="s">
        <v>61</v>
      </c>
      <c r="D38" s="210" t="s">
        <v>191</v>
      </c>
      <c r="E38" s="220" t="s">
        <v>133</v>
      </c>
      <c r="F38" s="210" t="s">
        <v>264</v>
      </c>
      <c r="G38" s="229" t="s">
        <v>269</v>
      </c>
      <c r="H38" s="210">
        <v>147</v>
      </c>
      <c r="I38" s="210">
        <v>139</v>
      </c>
      <c r="J38" s="210">
        <v>145</v>
      </c>
      <c r="K38" s="205">
        <v>82982.63</v>
      </c>
      <c r="L38" s="205">
        <v>79337.440000000002</v>
      </c>
      <c r="M38" s="205">
        <v>3645.19</v>
      </c>
      <c r="N38" s="210">
        <v>0</v>
      </c>
      <c r="O38" s="205">
        <v>0</v>
      </c>
      <c r="P38" s="205">
        <v>0</v>
      </c>
      <c r="Q38" s="205">
        <v>0</v>
      </c>
    </row>
    <row r="39" spans="1:17" s="183" customFormat="1" ht="16.5" customHeight="1" x14ac:dyDescent="0.2">
      <c r="A39" s="210">
        <f t="shared" si="0"/>
        <v>31</v>
      </c>
      <c r="B39" s="210" t="s">
        <v>188</v>
      </c>
      <c r="C39" s="246" t="s">
        <v>36</v>
      </c>
      <c r="D39" s="210"/>
      <c r="E39" s="210" t="s">
        <v>133</v>
      </c>
      <c r="F39" s="210" t="s">
        <v>189</v>
      </c>
      <c r="G39" s="229" t="s">
        <v>269</v>
      </c>
      <c r="H39" s="210">
        <v>12</v>
      </c>
      <c r="I39" s="210">
        <v>5</v>
      </c>
      <c r="J39" s="210">
        <v>8</v>
      </c>
      <c r="K39" s="205">
        <v>8838.06</v>
      </c>
      <c r="L39" s="205">
        <v>4893.55</v>
      </c>
      <c r="M39" s="205">
        <v>3944.51</v>
      </c>
      <c r="N39" s="210">
        <v>0</v>
      </c>
      <c r="O39" s="205">
        <v>0</v>
      </c>
      <c r="P39" s="205">
        <v>0</v>
      </c>
      <c r="Q39" s="205">
        <v>0</v>
      </c>
    </row>
    <row r="40" spans="1:17" s="183" customFormat="1" ht="16.5" customHeight="1" x14ac:dyDescent="0.2">
      <c r="A40" s="210">
        <f t="shared" si="0"/>
        <v>32</v>
      </c>
      <c r="B40" s="210" t="s">
        <v>140</v>
      </c>
      <c r="C40" s="246" t="s">
        <v>36</v>
      </c>
      <c r="D40" s="210"/>
      <c r="E40" s="210" t="s">
        <v>141</v>
      </c>
      <c r="F40" s="210" t="s">
        <v>142</v>
      </c>
      <c r="G40" s="229" t="s">
        <v>269</v>
      </c>
      <c r="H40" s="210">
        <v>41</v>
      </c>
      <c r="I40" s="210">
        <v>33</v>
      </c>
      <c r="J40" s="210">
        <v>44</v>
      </c>
      <c r="K40" s="205">
        <v>40188.9</v>
      </c>
      <c r="L40" s="205">
        <v>24050.05</v>
      </c>
      <c r="M40" s="205">
        <v>16138.85</v>
      </c>
      <c r="N40" s="210">
        <v>0</v>
      </c>
      <c r="O40" s="205">
        <v>0</v>
      </c>
      <c r="P40" s="205">
        <v>0</v>
      </c>
      <c r="Q40" s="205">
        <v>0</v>
      </c>
    </row>
    <row r="41" spans="1:17" s="183" customFormat="1" ht="16.5" customHeight="1" x14ac:dyDescent="0.2">
      <c r="A41" s="210">
        <f t="shared" si="0"/>
        <v>33</v>
      </c>
      <c r="B41" s="210" t="s">
        <v>33</v>
      </c>
      <c r="C41" s="246" t="s">
        <v>36</v>
      </c>
      <c r="D41" s="210"/>
      <c r="E41" s="210" t="s">
        <v>47</v>
      </c>
      <c r="F41" s="210" t="s">
        <v>143</v>
      </c>
      <c r="G41" s="229" t="s">
        <v>269</v>
      </c>
      <c r="H41" s="210">
        <v>38</v>
      </c>
      <c r="I41" s="210">
        <v>30</v>
      </c>
      <c r="J41" s="210">
        <v>40</v>
      </c>
      <c r="K41" s="205">
        <v>35383</v>
      </c>
      <c r="L41" s="205">
        <v>35383</v>
      </c>
      <c r="M41" s="205">
        <v>0</v>
      </c>
      <c r="N41" s="210">
        <v>18</v>
      </c>
      <c r="O41" s="205">
        <v>46150.61</v>
      </c>
      <c r="P41" s="205">
        <v>46150.61</v>
      </c>
      <c r="Q41" s="205">
        <v>0</v>
      </c>
    </row>
    <row r="42" spans="1:17" s="183" customFormat="1" ht="16.5" customHeight="1" x14ac:dyDescent="0.2">
      <c r="A42" s="210">
        <f t="shared" si="0"/>
        <v>34</v>
      </c>
      <c r="B42" s="210" t="s">
        <v>81</v>
      </c>
      <c r="C42" s="246" t="s">
        <v>61</v>
      </c>
      <c r="D42" s="210" t="s">
        <v>230</v>
      </c>
      <c r="E42" s="210" t="s">
        <v>133</v>
      </c>
      <c r="F42" s="210" t="s">
        <v>231</v>
      </c>
      <c r="G42" s="229" t="s">
        <v>269</v>
      </c>
      <c r="H42" s="210">
        <v>64</v>
      </c>
      <c r="I42" s="210">
        <v>47</v>
      </c>
      <c r="J42" s="210">
        <v>57</v>
      </c>
      <c r="K42" s="205">
        <v>39306.19</v>
      </c>
      <c r="L42" s="205">
        <v>39306.19</v>
      </c>
      <c r="M42" s="205">
        <v>0</v>
      </c>
      <c r="N42" s="210">
        <v>6</v>
      </c>
      <c r="O42" s="205">
        <v>7355.48</v>
      </c>
      <c r="P42" s="205">
        <v>7355.48</v>
      </c>
      <c r="Q42" s="205">
        <v>0</v>
      </c>
    </row>
    <row r="43" spans="1:17" s="183" customFormat="1" ht="16.5" customHeight="1" x14ac:dyDescent="0.2">
      <c r="A43" s="210">
        <f t="shared" si="0"/>
        <v>35</v>
      </c>
      <c r="B43" s="210" t="s">
        <v>34</v>
      </c>
      <c r="C43" s="246" t="s">
        <v>61</v>
      </c>
      <c r="D43" s="210" t="s">
        <v>158</v>
      </c>
      <c r="E43" s="210" t="s">
        <v>85</v>
      </c>
      <c r="F43" s="210" t="s">
        <v>144</v>
      </c>
      <c r="G43" s="229" t="s">
        <v>269</v>
      </c>
      <c r="H43" s="210">
        <v>355</v>
      </c>
      <c r="I43" s="210">
        <v>321</v>
      </c>
      <c r="J43" s="210">
        <v>342</v>
      </c>
      <c r="K43" s="205">
        <v>315510.03999999998</v>
      </c>
      <c r="L43" s="205">
        <v>315510.03999999998</v>
      </c>
      <c r="M43" s="205">
        <v>0</v>
      </c>
      <c r="N43" s="210">
        <v>0</v>
      </c>
      <c r="O43" s="205">
        <v>0</v>
      </c>
      <c r="P43" s="205">
        <v>0</v>
      </c>
      <c r="Q43" s="205">
        <v>0</v>
      </c>
    </row>
    <row r="44" spans="1:17" ht="16.5" customHeight="1" x14ac:dyDescent="0.2">
      <c r="A44" s="210">
        <f t="shared" si="0"/>
        <v>36</v>
      </c>
      <c r="B44" s="248" t="s">
        <v>28</v>
      </c>
      <c r="C44" s="249" t="s">
        <v>36</v>
      </c>
      <c r="D44" s="248"/>
      <c r="E44" s="210" t="s">
        <v>268</v>
      </c>
      <c r="F44" s="248" t="s">
        <v>284</v>
      </c>
      <c r="G44" s="248" t="s">
        <v>117</v>
      </c>
      <c r="H44" s="250">
        <v>5</v>
      </c>
      <c r="I44" s="251">
        <v>3</v>
      </c>
      <c r="J44" s="251">
        <v>3</v>
      </c>
      <c r="K44" s="252">
        <v>6448.4</v>
      </c>
      <c r="L44" s="252">
        <v>5712</v>
      </c>
      <c r="M44" s="205">
        <v>736.4</v>
      </c>
      <c r="N44" s="251">
        <v>0</v>
      </c>
      <c r="O44" s="252">
        <v>0</v>
      </c>
      <c r="P44" s="252">
        <v>0</v>
      </c>
      <c r="Q44" s="205">
        <v>0</v>
      </c>
    </row>
    <row r="45" spans="1:17" ht="16.5" customHeight="1" x14ac:dyDescent="0.2">
      <c r="A45" s="210">
        <f t="shared" si="0"/>
        <v>37</v>
      </c>
      <c r="B45" s="248" t="s">
        <v>29</v>
      </c>
      <c r="C45" s="249" t="s">
        <v>36</v>
      </c>
      <c r="D45" s="248"/>
      <c r="E45" s="210" t="s">
        <v>276</v>
      </c>
      <c r="F45" s="248" t="s">
        <v>285</v>
      </c>
      <c r="G45" s="248" t="s">
        <v>117</v>
      </c>
      <c r="H45" s="251">
        <v>30</v>
      </c>
      <c r="I45" s="251">
        <v>15</v>
      </c>
      <c r="J45" s="251">
        <v>15</v>
      </c>
      <c r="K45" s="252">
        <v>32494.5</v>
      </c>
      <c r="L45" s="252">
        <v>28076.1</v>
      </c>
      <c r="M45" s="205">
        <v>4418.3999999999996</v>
      </c>
      <c r="N45" s="251">
        <v>0</v>
      </c>
      <c r="O45" s="252">
        <v>0</v>
      </c>
      <c r="P45" s="252">
        <v>0</v>
      </c>
      <c r="Q45" s="205">
        <v>0</v>
      </c>
    </row>
    <row r="46" spans="1:17" ht="16.5" customHeight="1" x14ac:dyDescent="0.2">
      <c r="A46" s="210">
        <f t="shared" si="0"/>
        <v>38</v>
      </c>
      <c r="B46" s="248" t="s">
        <v>89</v>
      </c>
      <c r="C46" s="249" t="s">
        <v>36</v>
      </c>
      <c r="D46" s="248"/>
      <c r="E46" s="210" t="s">
        <v>273</v>
      </c>
      <c r="F46" s="248" t="s">
        <v>287</v>
      </c>
      <c r="G46" s="248" t="s">
        <v>117</v>
      </c>
      <c r="H46" s="251">
        <v>5</v>
      </c>
      <c r="I46" s="251">
        <v>0</v>
      </c>
      <c r="J46" s="251">
        <v>0</v>
      </c>
      <c r="K46" s="252">
        <v>0</v>
      </c>
      <c r="L46" s="252">
        <v>0</v>
      </c>
      <c r="M46" s="205">
        <v>0</v>
      </c>
      <c r="N46" s="251">
        <v>0</v>
      </c>
      <c r="O46" s="252">
        <v>0</v>
      </c>
      <c r="P46" s="252">
        <v>0</v>
      </c>
      <c r="Q46" s="205">
        <v>0</v>
      </c>
    </row>
    <row r="47" spans="1:17" ht="16.5" customHeight="1" x14ac:dyDescent="0.2">
      <c r="A47" s="210">
        <f t="shared" si="0"/>
        <v>39</v>
      </c>
      <c r="B47" s="248" t="s">
        <v>21</v>
      </c>
      <c r="C47" s="249" t="s">
        <v>36</v>
      </c>
      <c r="D47" s="248"/>
      <c r="E47" s="210" t="s">
        <v>273</v>
      </c>
      <c r="F47" s="248" t="s">
        <v>288</v>
      </c>
      <c r="G47" s="248" t="s">
        <v>117</v>
      </c>
      <c r="H47" s="253">
        <v>2</v>
      </c>
      <c r="I47" s="253">
        <v>0</v>
      </c>
      <c r="J47" s="253">
        <v>0</v>
      </c>
      <c r="K47" s="254">
        <v>0</v>
      </c>
      <c r="L47" s="254">
        <v>0</v>
      </c>
      <c r="M47" s="205">
        <v>0</v>
      </c>
      <c r="N47" s="253">
        <v>0</v>
      </c>
      <c r="O47" s="254">
        <v>0</v>
      </c>
      <c r="P47" s="254">
        <v>0</v>
      </c>
      <c r="Q47" s="205">
        <v>0</v>
      </c>
    </row>
    <row r="48" spans="1:17" ht="16.5" customHeight="1" x14ac:dyDescent="0.2">
      <c r="A48" s="210">
        <f t="shared" si="0"/>
        <v>40</v>
      </c>
      <c r="B48" s="219" t="s">
        <v>22</v>
      </c>
      <c r="C48" s="255" t="s">
        <v>61</v>
      </c>
      <c r="D48" s="210" t="s">
        <v>278</v>
      </c>
      <c r="E48" s="210" t="s">
        <v>270</v>
      </c>
      <c r="F48" s="219" t="s">
        <v>194</v>
      </c>
      <c r="G48" s="219" t="s">
        <v>63</v>
      </c>
      <c r="H48" s="218">
        <v>133</v>
      </c>
      <c r="I48" s="218">
        <v>57</v>
      </c>
      <c r="J48" s="218">
        <v>57</v>
      </c>
      <c r="K48" s="217">
        <v>69545.100000000006</v>
      </c>
      <c r="L48" s="217">
        <v>69545.100000000006</v>
      </c>
      <c r="M48" s="205">
        <v>0</v>
      </c>
      <c r="N48" s="218">
        <v>48</v>
      </c>
      <c r="O48" s="221">
        <v>51257.2</v>
      </c>
      <c r="P48" s="217">
        <v>51257.2</v>
      </c>
      <c r="Q48" s="205">
        <v>0</v>
      </c>
    </row>
    <row r="49" spans="1:17" ht="16.5" customHeight="1" x14ac:dyDescent="0.2">
      <c r="A49" s="210">
        <f t="shared" si="0"/>
        <v>41</v>
      </c>
      <c r="B49" s="219" t="s">
        <v>27</v>
      </c>
      <c r="C49" s="255" t="s">
        <v>36</v>
      </c>
      <c r="D49" s="219"/>
      <c r="E49" s="210" t="s">
        <v>270</v>
      </c>
      <c r="F49" s="219" t="s">
        <v>195</v>
      </c>
      <c r="G49" s="219" t="s">
        <v>63</v>
      </c>
      <c r="H49" s="218">
        <v>81</v>
      </c>
      <c r="I49" s="218">
        <v>37</v>
      </c>
      <c r="J49" s="218">
        <v>37</v>
      </c>
      <c r="K49" s="217">
        <v>55230.3</v>
      </c>
      <c r="L49" s="217">
        <v>55230.3</v>
      </c>
      <c r="M49" s="205">
        <v>0</v>
      </c>
      <c r="N49" s="218">
        <v>48</v>
      </c>
      <c r="O49" s="221">
        <v>65358.12</v>
      </c>
      <c r="P49" s="217">
        <v>65358.12</v>
      </c>
      <c r="Q49" s="205">
        <v>0</v>
      </c>
    </row>
    <row r="50" spans="1:17" ht="16.5" customHeight="1" x14ac:dyDescent="0.2">
      <c r="A50" s="210">
        <f t="shared" si="0"/>
        <v>42</v>
      </c>
      <c r="B50" s="219" t="s">
        <v>31</v>
      </c>
      <c r="C50" s="255" t="s">
        <v>36</v>
      </c>
      <c r="D50" s="219"/>
      <c r="E50" s="220" t="s">
        <v>283</v>
      </c>
      <c r="F50" s="222" t="s">
        <v>196</v>
      </c>
      <c r="G50" s="219" t="s">
        <v>63</v>
      </c>
      <c r="H50" s="218">
        <v>41</v>
      </c>
      <c r="I50" s="218">
        <v>18</v>
      </c>
      <c r="J50" s="218">
        <v>18</v>
      </c>
      <c r="K50" s="217">
        <v>23898.3</v>
      </c>
      <c r="L50" s="217">
        <v>23898.3</v>
      </c>
      <c r="M50" s="205">
        <v>0</v>
      </c>
      <c r="N50" s="218">
        <v>17</v>
      </c>
      <c r="O50" s="221">
        <v>24944.5</v>
      </c>
      <c r="P50" s="217">
        <v>24944.5</v>
      </c>
      <c r="Q50" s="205">
        <v>0</v>
      </c>
    </row>
    <row r="51" spans="1:17" ht="16.5" customHeight="1" x14ac:dyDescent="0.2">
      <c r="A51" s="210">
        <f t="shared" si="0"/>
        <v>43</v>
      </c>
      <c r="B51" s="219" t="s">
        <v>24</v>
      </c>
      <c r="C51" s="255" t="s">
        <v>36</v>
      </c>
      <c r="D51" s="219"/>
      <c r="E51" s="220" t="s">
        <v>280</v>
      </c>
      <c r="F51" s="219" t="s">
        <v>197</v>
      </c>
      <c r="G51" s="219" t="s">
        <v>63</v>
      </c>
      <c r="H51" s="218">
        <v>10</v>
      </c>
      <c r="I51" s="218">
        <v>2</v>
      </c>
      <c r="J51" s="218">
        <v>2</v>
      </c>
      <c r="K51" s="217">
        <v>2577.4</v>
      </c>
      <c r="L51" s="217">
        <v>2577.4</v>
      </c>
      <c r="M51" s="205">
        <v>0</v>
      </c>
      <c r="N51" s="218">
        <v>5</v>
      </c>
      <c r="O51" s="221">
        <v>4933.6000000000004</v>
      </c>
      <c r="P51" s="217">
        <v>4933.6000000000004</v>
      </c>
      <c r="Q51" s="205">
        <v>0</v>
      </c>
    </row>
    <row r="52" spans="1:17" ht="16.5" customHeight="1" x14ac:dyDescent="0.2">
      <c r="A52" s="210">
        <f t="shared" si="0"/>
        <v>44</v>
      </c>
      <c r="B52" s="219" t="s">
        <v>32</v>
      </c>
      <c r="C52" s="255" t="s">
        <v>36</v>
      </c>
      <c r="D52" s="219"/>
      <c r="E52" s="220" t="s">
        <v>275</v>
      </c>
      <c r="F52" s="219" t="s">
        <v>198</v>
      </c>
      <c r="G52" s="219" t="s">
        <v>63</v>
      </c>
      <c r="H52" s="218">
        <v>93</v>
      </c>
      <c r="I52" s="218">
        <v>8</v>
      </c>
      <c r="J52" s="218">
        <v>8</v>
      </c>
      <c r="K52" s="217">
        <v>7752.8</v>
      </c>
      <c r="L52" s="217">
        <v>7752.8</v>
      </c>
      <c r="M52" s="205">
        <v>0</v>
      </c>
      <c r="N52" s="218">
        <v>32</v>
      </c>
      <c r="O52" s="221">
        <v>31765.1</v>
      </c>
      <c r="P52" s="217">
        <v>31765.1</v>
      </c>
      <c r="Q52" s="205">
        <v>0</v>
      </c>
    </row>
    <row r="53" spans="1:17" ht="16.5" customHeight="1" x14ac:dyDescent="0.2">
      <c r="A53" s="210">
        <f t="shared" si="0"/>
        <v>45</v>
      </c>
      <c r="B53" s="219" t="s">
        <v>71</v>
      </c>
      <c r="C53" s="255" t="s">
        <v>36</v>
      </c>
      <c r="D53" s="219"/>
      <c r="E53" s="210" t="s">
        <v>272</v>
      </c>
      <c r="F53" s="219" t="s">
        <v>199</v>
      </c>
      <c r="G53" s="219" t="s">
        <v>63</v>
      </c>
      <c r="H53" s="218">
        <v>84</v>
      </c>
      <c r="I53" s="218">
        <v>21</v>
      </c>
      <c r="J53" s="218">
        <v>21</v>
      </c>
      <c r="K53" s="217">
        <v>34698.69</v>
      </c>
      <c r="L53" s="217">
        <v>34698.69</v>
      </c>
      <c r="M53" s="205">
        <v>0</v>
      </c>
      <c r="N53" s="218">
        <v>32</v>
      </c>
      <c r="O53" s="221">
        <v>35081.599999999999</v>
      </c>
      <c r="P53" s="217">
        <v>35081.599999999999</v>
      </c>
      <c r="Q53" s="205">
        <v>0</v>
      </c>
    </row>
    <row r="54" spans="1:17" ht="16.5" customHeight="1" x14ac:dyDescent="0.2">
      <c r="A54" s="210">
        <f t="shared" si="0"/>
        <v>46</v>
      </c>
      <c r="B54" s="219" t="s">
        <v>184</v>
      </c>
      <c r="C54" s="255" t="s">
        <v>61</v>
      </c>
      <c r="D54" s="210" t="s">
        <v>185</v>
      </c>
      <c r="E54" s="220" t="s">
        <v>275</v>
      </c>
      <c r="F54" s="219" t="s">
        <v>200</v>
      </c>
      <c r="G54" s="219" t="s">
        <v>63</v>
      </c>
      <c r="H54" s="218">
        <v>104</v>
      </c>
      <c r="I54" s="218">
        <v>34</v>
      </c>
      <c r="J54" s="218">
        <v>34</v>
      </c>
      <c r="K54" s="217">
        <v>46862.1</v>
      </c>
      <c r="L54" s="217">
        <v>46862.1</v>
      </c>
      <c r="M54" s="205">
        <v>0</v>
      </c>
      <c r="N54" s="218">
        <v>0</v>
      </c>
      <c r="O54" s="217">
        <v>0</v>
      </c>
      <c r="P54" s="217">
        <v>0</v>
      </c>
      <c r="Q54" s="205">
        <v>0</v>
      </c>
    </row>
    <row r="55" spans="1:17" ht="16.5" customHeight="1" x14ac:dyDescent="0.2">
      <c r="A55" s="210">
        <f t="shared" si="0"/>
        <v>47</v>
      </c>
      <c r="B55" s="219" t="s">
        <v>145</v>
      </c>
      <c r="C55" s="255" t="s">
        <v>61</v>
      </c>
      <c r="D55" s="210" t="s">
        <v>179</v>
      </c>
      <c r="E55" s="210" t="s">
        <v>270</v>
      </c>
      <c r="F55" s="219" t="s">
        <v>201</v>
      </c>
      <c r="G55" s="219" t="s">
        <v>63</v>
      </c>
      <c r="H55" s="218">
        <v>127</v>
      </c>
      <c r="I55" s="218">
        <v>63</v>
      </c>
      <c r="J55" s="218">
        <v>63</v>
      </c>
      <c r="K55" s="217">
        <v>86053.58</v>
      </c>
      <c r="L55" s="217">
        <v>86053.58</v>
      </c>
      <c r="M55" s="205">
        <v>0</v>
      </c>
      <c r="N55" s="218">
        <v>0</v>
      </c>
      <c r="O55" s="217">
        <v>0</v>
      </c>
      <c r="P55" s="217">
        <v>0</v>
      </c>
      <c r="Q55" s="205">
        <v>0</v>
      </c>
    </row>
    <row r="56" spans="1:17" ht="16.5" customHeight="1" x14ac:dyDescent="0.2">
      <c r="A56" s="210">
        <f t="shared" si="0"/>
        <v>48</v>
      </c>
      <c r="B56" s="219" t="s">
        <v>132</v>
      </c>
      <c r="C56" s="255" t="s">
        <v>36</v>
      </c>
      <c r="D56" s="219"/>
      <c r="E56" s="210" t="s">
        <v>270</v>
      </c>
      <c r="F56" s="219" t="s">
        <v>202</v>
      </c>
      <c r="G56" s="219" t="s">
        <v>63</v>
      </c>
      <c r="H56" s="218">
        <v>40</v>
      </c>
      <c r="I56" s="218">
        <v>9</v>
      </c>
      <c r="J56" s="218">
        <v>9</v>
      </c>
      <c r="K56" s="217">
        <v>7576.6</v>
      </c>
      <c r="L56" s="217">
        <v>7576.6</v>
      </c>
      <c r="M56" s="205">
        <v>0</v>
      </c>
      <c r="N56" s="218">
        <v>0</v>
      </c>
      <c r="O56" s="217">
        <v>0</v>
      </c>
      <c r="P56" s="217">
        <v>0</v>
      </c>
      <c r="Q56" s="205">
        <v>0</v>
      </c>
    </row>
    <row r="57" spans="1:17" ht="16.5" customHeight="1" x14ac:dyDescent="0.2">
      <c r="A57" s="210">
        <f t="shared" si="0"/>
        <v>49</v>
      </c>
      <c r="B57" s="219" t="s">
        <v>138</v>
      </c>
      <c r="C57" s="255" t="s">
        <v>36</v>
      </c>
      <c r="D57" s="219"/>
      <c r="E57" s="210" t="s">
        <v>270</v>
      </c>
      <c r="F57" s="219" t="s">
        <v>203</v>
      </c>
      <c r="G57" s="219" t="s">
        <v>63</v>
      </c>
      <c r="H57" s="218">
        <v>17</v>
      </c>
      <c r="I57" s="218">
        <v>0</v>
      </c>
      <c r="J57" s="218">
        <v>0</v>
      </c>
      <c r="K57" s="217">
        <v>0</v>
      </c>
      <c r="L57" s="217">
        <v>0</v>
      </c>
      <c r="M57" s="205">
        <v>0</v>
      </c>
      <c r="N57" s="218">
        <v>0</v>
      </c>
      <c r="O57" s="217">
        <v>0</v>
      </c>
      <c r="P57" s="217">
        <v>0</v>
      </c>
      <c r="Q57" s="205">
        <v>0</v>
      </c>
    </row>
    <row r="58" spans="1:17" ht="16.5" customHeight="1" x14ac:dyDescent="0.2">
      <c r="A58" s="210">
        <f t="shared" si="0"/>
        <v>50</v>
      </c>
      <c r="B58" s="219" t="s">
        <v>140</v>
      </c>
      <c r="C58" s="255" t="s">
        <v>36</v>
      </c>
      <c r="D58" s="219"/>
      <c r="E58" s="210" t="s">
        <v>272</v>
      </c>
      <c r="F58" s="219" t="s">
        <v>204</v>
      </c>
      <c r="G58" s="219" t="s">
        <v>63</v>
      </c>
      <c r="H58" s="218">
        <v>9</v>
      </c>
      <c r="I58" s="218">
        <v>1</v>
      </c>
      <c r="J58" s="218">
        <v>1</v>
      </c>
      <c r="K58" s="217">
        <v>1841</v>
      </c>
      <c r="L58" s="217">
        <v>1841</v>
      </c>
      <c r="M58" s="205">
        <v>0</v>
      </c>
      <c r="N58" s="218">
        <v>0</v>
      </c>
      <c r="O58" s="217">
        <v>0</v>
      </c>
      <c r="P58" s="217">
        <v>0</v>
      </c>
      <c r="Q58" s="205">
        <v>0</v>
      </c>
    </row>
    <row r="59" spans="1:17" ht="16.5" customHeight="1" x14ac:dyDescent="0.2">
      <c r="A59" s="210">
        <f t="shared" si="0"/>
        <v>51</v>
      </c>
      <c r="B59" s="219" t="s">
        <v>236</v>
      </c>
      <c r="C59" s="255" t="s">
        <v>35</v>
      </c>
      <c r="D59" s="219" t="s">
        <v>306</v>
      </c>
      <c r="E59" s="219" t="s">
        <v>150</v>
      </c>
      <c r="F59" s="219" t="s">
        <v>253</v>
      </c>
      <c r="G59" s="219" t="s">
        <v>63</v>
      </c>
      <c r="H59" s="218">
        <v>1</v>
      </c>
      <c r="I59" s="218">
        <v>2</v>
      </c>
      <c r="J59" s="218">
        <v>2</v>
      </c>
      <c r="K59" s="217">
        <v>4970.7</v>
      </c>
      <c r="L59" s="217">
        <v>4970.7</v>
      </c>
      <c r="M59" s="205">
        <v>0</v>
      </c>
      <c r="N59" s="218">
        <v>0</v>
      </c>
      <c r="O59" s="217">
        <v>0</v>
      </c>
      <c r="P59" s="217">
        <v>0</v>
      </c>
      <c r="Q59" s="205">
        <v>0</v>
      </c>
    </row>
    <row r="60" spans="1:17" ht="16.5" customHeight="1" x14ac:dyDescent="0.2">
      <c r="A60" s="210">
        <f t="shared" si="0"/>
        <v>52</v>
      </c>
      <c r="B60" s="219" t="s">
        <v>181</v>
      </c>
      <c r="C60" s="255" t="s">
        <v>36</v>
      </c>
      <c r="D60" s="219"/>
      <c r="E60" s="210" t="s">
        <v>270</v>
      </c>
      <c r="F60" s="219" t="s">
        <v>205</v>
      </c>
      <c r="G60" s="219" t="s">
        <v>63</v>
      </c>
      <c r="H60" s="218">
        <v>11</v>
      </c>
      <c r="I60" s="218">
        <v>0</v>
      </c>
      <c r="J60" s="218">
        <v>0</v>
      </c>
      <c r="K60" s="217">
        <v>0</v>
      </c>
      <c r="L60" s="217">
        <v>0</v>
      </c>
      <c r="M60" s="205">
        <v>0</v>
      </c>
      <c r="N60" s="218">
        <v>0</v>
      </c>
      <c r="O60" s="217">
        <v>0</v>
      </c>
      <c r="P60" s="217">
        <v>0</v>
      </c>
      <c r="Q60" s="205">
        <v>0</v>
      </c>
    </row>
    <row r="61" spans="1:17" ht="16.5" customHeight="1" x14ac:dyDescent="0.2">
      <c r="A61" s="210">
        <f t="shared" si="0"/>
        <v>53</v>
      </c>
      <c r="B61" s="219" t="s">
        <v>81</v>
      </c>
      <c r="C61" s="255" t="s">
        <v>36</v>
      </c>
      <c r="D61" s="219"/>
      <c r="E61" s="210" t="s">
        <v>270</v>
      </c>
      <c r="F61" s="219" t="s">
        <v>206</v>
      </c>
      <c r="G61" s="219" t="s">
        <v>63</v>
      </c>
      <c r="H61" s="218">
        <v>31</v>
      </c>
      <c r="I61" s="218">
        <v>0</v>
      </c>
      <c r="J61" s="218">
        <v>0</v>
      </c>
      <c r="K61" s="217">
        <v>0</v>
      </c>
      <c r="L61" s="217">
        <v>0</v>
      </c>
      <c r="M61" s="205">
        <v>0</v>
      </c>
      <c r="N61" s="218">
        <v>0</v>
      </c>
      <c r="O61" s="217">
        <v>0</v>
      </c>
      <c r="P61" s="217">
        <v>0</v>
      </c>
      <c r="Q61" s="205">
        <v>0</v>
      </c>
    </row>
    <row r="62" spans="1:17" ht="16.5" customHeight="1" x14ac:dyDescent="0.2">
      <c r="A62" s="210">
        <f t="shared" si="0"/>
        <v>54</v>
      </c>
      <c r="B62" s="219" t="s">
        <v>138</v>
      </c>
      <c r="C62" s="255" t="s">
        <v>61</v>
      </c>
      <c r="D62" s="210" t="s">
        <v>191</v>
      </c>
      <c r="E62" s="210" t="s">
        <v>270</v>
      </c>
      <c r="F62" s="219" t="s">
        <v>255</v>
      </c>
      <c r="G62" s="219" t="s">
        <v>63</v>
      </c>
      <c r="H62" s="218">
        <v>18</v>
      </c>
      <c r="I62" s="218">
        <v>14</v>
      </c>
      <c r="J62" s="218">
        <v>14</v>
      </c>
      <c r="K62" s="217">
        <v>14606.4</v>
      </c>
      <c r="L62" s="217">
        <v>14606.4</v>
      </c>
      <c r="M62" s="205">
        <v>0</v>
      </c>
      <c r="N62" s="218">
        <v>0</v>
      </c>
      <c r="O62" s="217">
        <v>0</v>
      </c>
      <c r="P62" s="217">
        <v>0</v>
      </c>
      <c r="Q62" s="205">
        <v>0</v>
      </c>
    </row>
    <row r="63" spans="1:17" ht="16.5" customHeight="1" x14ac:dyDescent="0.2">
      <c r="A63" s="210">
        <f t="shared" si="0"/>
        <v>55</v>
      </c>
      <c r="B63" s="219" t="s">
        <v>132</v>
      </c>
      <c r="C63" s="255" t="s">
        <v>61</v>
      </c>
      <c r="D63" s="210" t="s">
        <v>238</v>
      </c>
      <c r="E63" s="210" t="s">
        <v>270</v>
      </c>
      <c r="F63" s="219" t="s">
        <v>257</v>
      </c>
      <c r="G63" s="219" t="s">
        <v>63</v>
      </c>
      <c r="H63" s="218">
        <v>35</v>
      </c>
      <c r="I63" s="218">
        <v>35</v>
      </c>
      <c r="J63" s="218">
        <v>35</v>
      </c>
      <c r="K63" s="217">
        <v>49816.2</v>
      </c>
      <c r="L63" s="217">
        <v>49816.2</v>
      </c>
      <c r="M63" s="205">
        <v>0</v>
      </c>
      <c r="N63" s="218">
        <v>0</v>
      </c>
      <c r="O63" s="217">
        <v>0</v>
      </c>
      <c r="P63" s="217">
        <v>0</v>
      </c>
      <c r="Q63" s="205">
        <v>0</v>
      </c>
    </row>
    <row r="64" spans="1:17" ht="16.5" customHeight="1" x14ac:dyDescent="0.2">
      <c r="A64" s="210">
        <f t="shared" si="0"/>
        <v>56</v>
      </c>
      <c r="B64" s="247" t="s">
        <v>58</v>
      </c>
      <c r="C64" s="256" t="s">
        <v>36</v>
      </c>
      <c r="D64" s="257"/>
      <c r="E64" s="210" t="s">
        <v>274</v>
      </c>
      <c r="F64" s="247" t="s">
        <v>291</v>
      </c>
      <c r="G64" s="247" t="s">
        <v>292</v>
      </c>
      <c r="H64" s="258">
        <v>58</v>
      </c>
      <c r="I64" s="258">
        <v>32</v>
      </c>
      <c r="J64" s="258">
        <v>32</v>
      </c>
      <c r="K64" s="259">
        <v>82826.399999999994</v>
      </c>
      <c r="L64" s="259">
        <v>82826.399999999994</v>
      </c>
      <c r="M64" s="205">
        <v>0</v>
      </c>
      <c r="N64" s="260">
        <v>34</v>
      </c>
      <c r="O64" s="259">
        <v>57094.3</v>
      </c>
      <c r="P64" s="259">
        <v>57094.3</v>
      </c>
      <c r="Q64" s="205">
        <v>0</v>
      </c>
    </row>
    <row r="65" spans="1:17" ht="16.5" customHeight="1" x14ac:dyDescent="0.2">
      <c r="A65" s="210">
        <f t="shared" si="0"/>
        <v>57</v>
      </c>
      <c r="B65" s="257" t="s">
        <v>28</v>
      </c>
      <c r="C65" s="256" t="s">
        <v>36</v>
      </c>
      <c r="D65" s="257"/>
      <c r="E65" s="210" t="s">
        <v>268</v>
      </c>
      <c r="F65" s="247" t="s">
        <v>293</v>
      </c>
      <c r="G65" s="247" t="s">
        <v>292</v>
      </c>
      <c r="H65" s="258">
        <v>38</v>
      </c>
      <c r="I65" s="258">
        <v>12</v>
      </c>
      <c r="J65" s="258">
        <v>12</v>
      </c>
      <c r="K65" s="259">
        <v>14593.7</v>
      </c>
      <c r="L65" s="259">
        <v>14593.7</v>
      </c>
      <c r="M65" s="205">
        <v>0</v>
      </c>
      <c r="N65" s="260">
        <v>0</v>
      </c>
      <c r="O65" s="259">
        <v>0</v>
      </c>
      <c r="P65" s="259">
        <v>0</v>
      </c>
      <c r="Q65" s="205">
        <v>0</v>
      </c>
    </row>
    <row r="66" spans="1:17" ht="16.5" customHeight="1" x14ac:dyDescent="0.2">
      <c r="A66" s="210">
        <f t="shared" si="0"/>
        <v>58</v>
      </c>
      <c r="B66" s="247" t="s">
        <v>18</v>
      </c>
      <c r="C66" s="256" t="s">
        <v>61</v>
      </c>
      <c r="D66" s="247" t="s">
        <v>151</v>
      </c>
      <c r="E66" s="210" t="s">
        <v>268</v>
      </c>
      <c r="F66" s="247" t="s">
        <v>307</v>
      </c>
      <c r="G66" s="247" t="s">
        <v>292</v>
      </c>
      <c r="H66" s="258">
        <v>117</v>
      </c>
      <c r="I66" s="258">
        <v>55</v>
      </c>
      <c r="J66" s="258">
        <v>55</v>
      </c>
      <c r="K66" s="259">
        <v>48245.84</v>
      </c>
      <c r="L66" s="259">
        <v>48245.84</v>
      </c>
      <c r="M66" s="205">
        <v>0</v>
      </c>
      <c r="N66" s="260">
        <v>26</v>
      </c>
      <c r="O66" s="259">
        <v>23186.19</v>
      </c>
      <c r="P66" s="259">
        <v>23186.19</v>
      </c>
      <c r="Q66" s="205">
        <v>0</v>
      </c>
    </row>
    <row r="67" spans="1:17" ht="16.5" customHeight="1" x14ac:dyDescent="0.2">
      <c r="A67" s="210">
        <f t="shared" si="0"/>
        <v>59</v>
      </c>
      <c r="B67" s="257" t="s">
        <v>25</v>
      </c>
      <c r="C67" s="256" t="s">
        <v>36</v>
      </c>
      <c r="D67" s="257"/>
      <c r="E67" s="247" t="s">
        <v>281</v>
      </c>
      <c r="F67" s="247" t="s">
        <v>295</v>
      </c>
      <c r="G67" s="247" t="s">
        <v>292</v>
      </c>
      <c r="H67" s="258">
        <v>38</v>
      </c>
      <c r="I67" s="258">
        <v>9</v>
      </c>
      <c r="J67" s="258">
        <v>9</v>
      </c>
      <c r="K67" s="259">
        <v>7640.65</v>
      </c>
      <c r="L67" s="259">
        <v>7640.65</v>
      </c>
      <c r="M67" s="205">
        <v>0</v>
      </c>
      <c r="N67" s="260">
        <v>6</v>
      </c>
      <c r="O67" s="259">
        <v>3700.2</v>
      </c>
      <c r="P67" s="259">
        <v>3700.2</v>
      </c>
      <c r="Q67" s="205">
        <v>0</v>
      </c>
    </row>
    <row r="68" spans="1:17" ht="16.5" customHeight="1" x14ac:dyDescent="0.2">
      <c r="A68" s="210">
        <f t="shared" si="0"/>
        <v>60</v>
      </c>
      <c r="B68" s="257" t="s">
        <v>71</v>
      </c>
      <c r="C68" s="256" t="s">
        <v>36</v>
      </c>
      <c r="D68" s="257"/>
      <c r="E68" s="247" t="s">
        <v>301</v>
      </c>
      <c r="F68" s="247" t="s">
        <v>297</v>
      </c>
      <c r="G68" s="247" t="s">
        <v>292</v>
      </c>
      <c r="H68" s="258">
        <v>79</v>
      </c>
      <c r="I68" s="258">
        <v>56</v>
      </c>
      <c r="J68" s="258">
        <v>56</v>
      </c>
      <c r="K68" s="259">
        <v>41634.400000000001</v>
      </c>
      <c r="L68" s="259">
        <v>41634.400000000001</v>
      </c>
      <c r="M68" s="205">
        <v>0</v>
      </c>
      <c r="N68" s="260">
        <v>27</v>
      </c>
      <c r="O68" s="259">
        <v>28270.15</v>
      </c>
      <c r="P68" s="259">
        <v>28270.15</v>
      </c>
      <c r="Q68" s="205">
        <v>0</v>
      </c>
    </row>
    <row r="69" spans="1:17" ht="16.5" customHeight="1" x14ac:dyDescent="0.2">
      <c r="A69" s="210">
        <f t="shared" si="0"/>
        <v>61</v>
      </c>
      <c r="B69" s="257" t="s">
        <v>30</v>
      </c>
      <c r="C69" s="256" t="s">
        <v>36</v>
      </c>
      <c r="D69" s="257"/>
      <c r="E69" s="247" t="s">
        <v>282</v>
      </c>
      <c r="F69" s="247" t="s">
        <v>298</v>
      </c>
      <c r="G69" s="247" t="s">
        <v>292</v>
      </c>
      <c r="H69" s="258">
        <v>37</v>
      </c>
      <c r="I69" s="258">
        <v>0</v>
      </c>
      <c r="J69" s="258">
        <v>0</v>
      </c>
      <c r="K69" s="259">
        <v>0</v>
      </c>
      <c r="L69" s="259">
        <v>0</v>
      </c>
      <c r="M69" s="205">
        <v>0</v>
      </c>
      <c r="N69" s="260">
        <v>0</v>
      </c>
      <c r="O69" s="259">
        <v>0</v>
      </c>
      <c r="P69" s="259">
        <v>0</v>
      </c>
      <c r="Q69" s="205">
        <v>0</v>
      </c>
    </row>
    <row r="70" spans="1:17" ht="16.5" customHeight="1" x14ac:dyDescent="0.2">
      <c r="A70" s="210">
        <f t="shared" si="0"/>
        <v>62</v>
      </c>
      <c r="B70" s="257" t="s">
        <v>26</v>
      </c>
      <c r="C70" s="256" t="s">
        <v>36</v>
      </c>
      <c r="D70" s="257"/>
      <c r="E70" s="247" t="s">
        <v>282</v>
      </c>
      <c r="F70" s="247" t="s">
        <v>299</v>
      </c>
      <c r="G70" s="247" t="s">
        <v>292</v>
      </c>
      <c r="H70" s="258">
        <v>60</v>
      </c>
      <c r="I70" s="258">
        <v>32</v>
      </c>
      <c r="J70" s="258">
        <v>32</v>
      </c>
      <c r="K70" s="259">
        <v>53436.58</v>
      </c>
      <c r="L70" s="259">
        <v>53436.58</v>
      </c>
      <c r="M70" s="205">
        <v>0</v>
      </c>
      <c r="N70" s="260">
        <v>13</v>
      </c>
      <c r="O70" s="259">
        <v>28218.55</v>
      </c>
      <c r="P70" s="259">
        <v>28218.55</v>
      </c>
      <c r="Q70" s="205">
        <v>0</v>
      </c>
    </row>
    <row r="71" spans="1:17" ht="16.5" customHeight="1" x14ac:dyDescent="0.2">
      <c r="A71" s="210">
        <f t="shared" si="0"/>
        <v>63</v>
      </c>
      <c r="B71" s="247" t="s">
        <v>145</v>
      </c>
      <c r="C71" s="256" t="s">
        <v>61</v>
      </c>
      <c r="D71" s="210" t="s">
        <v>179</v>
      </c>
      <c r="E71" s="210" t="s">
        <v>270</v>
      </c>
      <c r="F71" s="247" t="s">
        <v>300</v>
      </c>
      <c r="G71" s="247" t="s">
        <v>292</v>
      </c>
      <c r="H71" s="258">
        <v>5</v>
      </c>
      <c r="I71" s="258">
        <v>3</v>
      </c>
      <c r="J71" s="258">
        <v>3</v>
      </c>
      <c r="K71" s="259">
        <v>5286</v>
      </c>
      <c r="L71" s="259">
        <v>5286</v>
      </c>
      <c r="M71" s="205">
        <v>0</v>
      </c>
      <c r="N71" s="260">
        <v>0</v>
      </c>
      <c r="O71" s="259">
        <v>0</v>
      </c>
      <c r="P71" s="259">
        <v>0</v>
      </c>
      <c r="Q71" s="205">
        <v>0</v>
      </c>
    </row>
    <row r="73" spans="1:17" hidden="1" x14ac:dyDescent="0.2"/>
  </sheetData>
  <autoFilter ref="A8:Q72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2018-12-31</vt:lpstr>
      <vt:lpstr>2018-12-24</vt:lpstr>
      <vt:lpstr>2018-12-17</vt:lpstr>
      <vt:lpstr>2018-12-10</vt:lpstr>
      <vt:lpstr>2018-12-03</vt:lpstr>
      <vt:lpstr>2018-11-26</vt:lpstr>
      <vt:lpstr>2018-11-19</vt:lpstr>
      <vt:lpstr>2018-11-12</vt:lpstr>
      <vt:lpstr>2018-11-05</vt:lpstr>
      <vt:lpstr>2018-10-29</vt:lpstr>
      <vt:lpstr>2018-10-22</vt:lpstr>
      <vt:lpstr>2018-09-17</vt:lpstr>
      <vt:lpstr>2018-09-10</vt:lpstr>
      <vt:lpstr>2018-09-03</vt:lpstr>
      <vt:lpstr>2018-08-27</vt:lpstr>
      <vt:lpstr>2018-08-20</vt:lpstr>
      <vt:lpstr>2018-08-06</vt:lpstr>
      <vt:lpstr>2018-07-30</vt:lpstr>
      <vt:lpstr>2018-07-09</vt:lpstr>
      <vt:lpstr>2018-06-25</vt:lpstr>
      <vt:lpstr>2018-06-18</vt:lpstr>
      <vt:lpstr>2018-06-11</vt:lpstr>
      <vt:lpstr>2018-06-04</vt:lpstr>
      <vt:lpstr>2018-05-29</vt:lpstr>
      <vt:lpstr>2018-04-23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2019-01-09T12:41:04Z</dcterms:modified>
</cp:coreProperties>
</file>