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Oksana\Desktop\"/>
    </mc:Choice>
  </mc:AlternateContent>
  <bookViews>
    <workbookView xWindow="0" yWindow="0" windowWidth="12120" windowHeight="10560" tabRatio="902"/>
  </bookViews>
  <sheets>
    <sheet name="Загальна" sheetId="1" r:id="rId1"/>
    <sheet name="10.01.17" sheetId="2" state="hidden" r:id="rId2"/>
    <sheet name="16.01.17" sheetId="3" state="hidden" r:id="rId3"/>
    <sheet name="23.01.17" sheetId="4" state="hidden" r:id="rId4"/>
    <sheet name="30.01.17" sheetId="5" state="hidden" r:id="rId5"/>
    <sheet name="06.02.17" sheetId="6" state="hidden" r:id="rId6"/>
    <sheet name="13.02.17" sheetId="7" state="hidden" r:id="rId7"/>
    <sheet name="20.02.17" sheetId="8" state="hidden" r:id="rId8"/>
    <sheet name="27.02.17" sheetId="9" state="hidden" r:id="rId9"/>
    <sheet name="06.03.17" sheetId="10" state="hidden" r:id="rId10"/>
    <sheet name="13.03.17" sheetId="11" state="hidden" r:id="rId11"/>
    <sheet name="20.03.17" sheetId="12" state="hidden" r:id="rId12"/>
    <sheet name="27.03.17" sheetId="13" state="hidden" r:id="rId13"/>
    <sheet name="03.04.17" sheetId="14" state="hidden" r:id="rId14"/>
    <sheet name="10.04.17" sheetId="15" state="hidden" r:id="rId15"/>
    <sheet name="18.04.17" sheetId="16" state="hidden" r:id="rId16"/>
    <sheet name="24.04.17" sheetId="17" state="hidden" r:id="rId17"/>
    <sheet name="03.05.17" sheetId="18" state="hidden" r:id="rId18"/>
    <sheet name="10.05.17" sheetId="19" state="hidden" r:id="rId19"/>
    <sheet name="15.05.17" sheetId="20" state="hidden" r:id="rId20"/>
    <sheet name="22.05.17" sheetId="21" state="hidden" r:id="rId21"/>
    <sheet name="29.05.17" sheetId="22" state="hidden" r:id="rId22"/>
    <sheet name="06.06.17" sheetId="23" state="hidden" r:id="rId23"/>
    <sheet name="12.06.17" sheetId="24" state="hidden" r:id="rId24"/>
    <sheet name="19.06.17" sheetId="25" state="hidden" r:id="rId25"/>
    <sheet name="26.06.17" sheetId="26" state="hidden" r:id="rId26"/>
    <sheet name="03.07.17" sheetId="27" state="hidden" r:id="rId27"/>
    <sheet name="10.07.17" sheetId="28" state="hidden" r:id="rId28"/>
    <sheet name="17.07.17" sheetId="29" state="hidden" r:id="rId29"/>
    <sheet name="24.07.17" sheetId="30" state="hidden" r:id="rId30"/>
    <sheet name="31.07.17" sheetId="31" state="hidden" r:id="rId31"/>
    <sheet name="07.08.17" sheetId="32" state="hidden" r:id="rId32"/>
    <sheet name="14.08.17" sheetId="33" state="hidden" r:id="rId33"/>
    <sheet name="21.08.17" sheetId="34" state="hidden" r:id="rId34"/>
    <sheet name="28.08.17" sheetId="35" state="hidden" r:id="rId35"/>
    <sheet name="04.09.17" sheetId="36" state="hidden" r:id="rId36"/>
    <sheet name="11.09.17" sheetId="37" state="hidden" r:id="rId37"/>
    <sheet name="18.09.17" sheetId="38" state="hidden" r:id="rId38"/>
    <sheet name="25.09.17" sheetId="39" state="hidden" r:id="rId39"/>
    <sheet name="02.10.17" sheetId="40" state="hidden" r:id="rId40"/>
    <sheet name="09.10.17" sheetId="41" state="hidden" r:id="rId41"/>
    <sheet name="16.10.17" sheetId="42" state="hidden" r:id="rId42"/>
    <sheet name="23.10.17" sheetId="43" state="hidden" r:id="rId43"/>
    <sheet name="30.10.17" sheetId="44" state="hidden" r:id="rId44"/>
    <sheet name="06.11.17" sheetId="45" state="hidden" r:id="rId45"/>
    <sheet name="13.11.17" sheetId="46" state="hidden" r:id="rId46"/>
    <sheet name="20.11.17" sheetId="47" state="hidden" r:id="rId47"/>
    <sheet name="27.11.17" sheetId="48" state="hidden" r:id="rId48"/>
    <sheet name="04.12.17" sheetId="49" state="hidden" r:id="rId49"/>
    <sheet name="11.12.17" sheetId="50" state="hidden" r:id="rId50"/>
    <sheet name="18.12.17" sheetId="51" state="hidden" r:id="rId51"/>
    <sheet name="25.12.17" sheetId="52" state="hidden" r:id="rId52"/>
    <sheet name="02.01.18" sheetId="53" r:id="rId53"/>
  </sheets>
  <calcPr calcId="162913"/>
</workbook>
</file>

<file path=xl/calcChain.xml><?xml version="1.0" encoding="utf-8"?>
<calcChain xmlns="http://schemas.openxmlformats.org/spreadsheetml/2006/main">
  <c r="K93" i="50" l="1"/>
  <c r="K69" i="50"/>
  <c r="K18" i="50"/>
  <c r="K14" i="50"/>
  <c r="I163" i="1" l="1"/>
  <c r="Q179" i="1" l="1"/>
  <c r="P179" i="1"/>
  <c r="O179" i="1"/>
  <c r="N179" i="1"/>
  <c r="L179" i="1"/>
  <c r="K179" i="1"/>
  <c r="J179" i="1"/>
  <c r="I179" i="1"/>
  <c r="H179" i="1"/>
  <c r="P180" i="53"/>
  <c r="O180" i="53"/>
  <c r="N180" i="53"/>
  <c r="L180" i="53"/>
  <c r="K180" i="53"/>
  <c r="J180" i="53"/>
  <c r="I180" i="53"/>
  <c r="H180" i="53"/>
  <c r="P180" i="52"/>
  <c r="O180" i="52"/>
  <c r="N180" i="52"/>
  <c r="L180" i="52"/>
  <c r="K180" i="52"/>
  <c r="J180" i="52"/>
  <c r="I180" i="52"/>
  <c r="H180" i="52"/>
  <c r="P180" i="51"/>
  <c r="O180" i="51"/>
  <c r="N180" i="51"/>
  <c r="L180" i="51"/>
  <c r="K180" i="51"/>
  <c r="J180" i="51"/>
  <c r="I180" i="51"/>
  <c r="H180" i="51"/>
  <c r="P180" i="50"/>
  <c r="O180" i="50"/>
  <c r="N180" i="50"/>
  <c r="L180" i="50"/>
  <c r="K180" i="50"/>
  <c r="J180" i="50"/>
  <c r="I180" i="50"/>
  <c r="H180" i="50"/>
  <c r="P180" i="49"/>
  <c r="O180" i="49"/>
  <c r="N180" i="49"/>
  <c r="L180" i="49"/>
  <c r="K180" i="49"/>
  <c r="J180" i="49"/>
  <c r="I180" i="49"/>
  <c r="H180" i="49"/>
  <c r="P180" i="48"/>
  <c r="O180" i="48"/>
  <c r="N180" i="48"/>
  <c r="L180" i="48"/>
  <c r="K180" i="48"/>
  <c r="J180" i="48"/>
  <c r="I180" i="48"/>
  <c r="H180" i="48"/>
  <c r="P180" i="47"/>
  <c r="O180" i="47"/>
  <c r="N180" i="47"/>
  <c r="L180" i="47"/>
  <c r="K180" i="47"/>
  <c r="J180" i="47"/>
  <c r="I180" i="47"/>
  <c r="H180" i="47"/>
  <c r="P180" i="46"/>
  <c r="O180" i="46"/>
  <c r="N180" i="46"/>
  <c r="L180" i="46"/>
  <c r="K180" i="46"/>
  <c r="J180" i="46"/>
  <c r="I180" i="46"/>
  <c r="H180" i="46"/>
  <c r="G186" i="1"/>
  <c r="G187" i="1"/>
  <c r="G188" i="1"/>
  <c r="G189" i="1"/>
  <c r="F186" i="1"/>
  <c r="F187" i="1"/>
  <c r="F188" i="1"/>
  <c r="F189" i="1"/>
  <c r="G185" i="1"/>
  <c r="F185" i="1"/>
  <c r="M179" i="1" l="1"/>
  <c r="K170" i="45"/>
  <c r="K114" i="45"/>
  <c r="O63" i="45"/>
  <c r="K176" i="44" l="1"/>
  <c r="K80" i="44"/>
  <c r="K66" i="44"/>
  <c r="K28" i="44"/>
  <c r="K26" i="44"/>
  <c r="O24" i="44"/>
  <c r="K22" i="44"/>
  <c r="K14" i="44"/>
  <c r="K40" i="43" l="1"/>
  <c r="O40" i="43"/>
  <c r="O117" i="43"/>
  <c r="K55" i="43"/>
  <c r="H164" i="1" l="1"/>
  <c r="K170" i="41" l="1"/>
  <c r="O98" i="41"/>
  <c r="K98" i="41"/>
  <c r="K79" i="41"/>
  <c r="K14" i="41" l="1"/>
  <c r="K123" i="40" l="1"/>
  <c r="K114" i="40"/>
  <c r="O76" i="40"/>
  <c r="P58" i="39" l="1"/>
  <c r="P37" i="39"/>
  <c r="K18" i="39"/>
  <c r="K170" i="38" l="1"/>
  <c r="K148" i="38"/>
  <c r="K83" i="38"/>
  <c r="O58" i="37" l="1"/>
  <c r="Q178" i="53" l="1"/>
  <c r="M178" i="53"/>
  <c r="Q177" i="53"/>
  <c r="M177" i="53"/>
  <c r="Q176" i="53"/>
  <c r="M176" i="53"/>
  <c r="Q175" i="53"/>
  <c r="M175" i="53"/>
  <c r="Q174" i="53"/>
  <c r="M174" i="53"/>
  <c r="Q173" i="53"/>
  <c r="M173" i="53"/>
  <c r="Q172" i="53"/>
  <c r="M172" i="53"/>
  <c r="Q171" i="53"/>
  <c r="M171" i="53"/>
  <c r="Q170" i="53"/>
  <c r="M170" i="53"/>
  <c r="Q169" i="53"/>
  <c r="M169" i="53"/>
  <c r="Q168" i="53"/>
  <c r="M168" i="53"/>
  <c r="Q167" i="53"/>
  <c r="M167" i="53"/>
  <c r="Q166" i="53"/>
  <c r="M166" i="53"/>
  <c r="Q165" i="53"/>
  <c r="M165" i="53"/>
  <c r="Q164" i="53"/>
  <c r="M164" i="53"/>
  <c r="Q163" i="53"/>
  <c r="M163" i="53"/>
  <c r="Q162" i="53"/>
  <c r="M162" i="53"/>
  <c r="Q161" i="53"/>
  <c r="M161" i="53"/>
  <c r="Q160" i="53"/>
  <c r="M160" i="53"/>
  <c r="Q159" i="53"/>
  <c r="M159" i="53"/>
  <c r="Q158" i="53"/>
  <c r="M158" i="53"/>
  <c r="Q157" i="53"/>
  <c r="M157" i="53"/>
  <c r="Q156" i="53"/>
  <c r="M156" i="53"/>
  <c r="Q155" i="53"/>
  <c r="M155" i="53"/>
  <c r="Q154" i="53"/>
  <c r="M154" i="53"/>
  <c r="Q153" i="53"/>
  <c r="M153" i="53"/>
  <c r="Q152" i="53"/>
  <c r="M152" i="53"/>
  <c r="Q151" i="53"/>
  <c r="M151" i="53"/>
  <c r="Q150" i="53"/>
  <c r="M150" i="53"/>
  <c r="Q149" i="53"/>
  <c r="M149" i="53"/>
  <c r="Q148" i="53"/>
  <c r="M148" i="53"/>
  <c r="Q147" i="53"/>
  <c r="M147" i="53"/>
  <c r="Q146" i="53"/>
  <c r="M146" i="53"/>
  <c r="Q145" i="53"/>
  <c r="M145" i="53"/>
  <c r="Q144" i="53"/>
  <c r="M144" i="53"/>
  <c r="Q143" i="53"/>
  <c r="M143" i="53"/>
  <c r="Q142" i="53"/>
  <c r="M142" i="53"/>
  <c r="Q141" i="53"/>
  <c r="M141" i="53"/>
  <c r="Q140" i="53"/>
  <c r="M140" i="53"/>
  <c r="Q139" i="53"/>
  <c r="M139" i="53"/>
  <c r="Q138" i="53"/>
  <c r="M138" i="53"/>
  <c r="Q137" i="53"/>
  <c r="M137" i="53"/>
  <c r="Q136" i="53"/>
  <c r="M136" i="53"/>
  <c r="Q135" i="53"/>
  <c r="M135" i="53"/>
  <c r="Q134" i="53"/>
  <c r="M134" i="53"/>
  <c r="Q133" i="53"/>
  <c r="M133" i="53"/>
  <c r="Q132" i="53"/>
  <c r="M132" i="53"/>
  <c r="Q131" i="53"/>
  <c r="M131" i="53"/>
  <c r="Q130" i="53"/>
  <c r="M130" i="53"/>
  <c r="Q129" i="53"/>
  <c r="M129" i="53"/>
  <c r="Q128" i="53"/>
  <c r="M128" i="53"/>
  <c r="Q127" i="53"/>
  <c r="M127" i="53"/>
  <c r="Q126" i="53"/>
  <c r="M126" i="53"/>
  <c r="Q125" i="53"/>
  <c r="M125" i="53"/>
  <c r="Q124" i="53"/>
  <c r="M124" i="53"/>
  <c r="Q123" i="53"/>
  <c r="M123" i="53"/>
  <c r="Q122" i="53"/>
  <c r="M122" i="53"/>
  <c r="Q121" i="53"/>
  <c r="M121" i="53"/>
  <c r="Q120" i="53"/>
  <c r="M120" i="53"/>
  <c r="Q119" i="53"/>
  <c r="M119" i="53"/>
  <c r="Q118" i="53"/>
  <c r="M118" i="53"/>
  <c r="Q117" i="53"/>
  <c r="M117" i="53"/>
  <c r="Q116" i="53"/>
  <c r="M116" i="53"/>
  <c r="Q115" i="53"/>
  <c r="M115" i="53"/>
  <c r="Q114" i="53"/>
  <c r="M114" i="53"/>
  <c r="Q113" i="53"/>
  <c r="M113" i="53"/>
  <c r="Q112" i="53"/>
  <c r="M112" i="53"/>
  <c r="Q111" i="53"/>
  <c r="M111" i="53"/>
  <c r="Q110" i="53"/>
  <c r="M110" i="53"/>
  <c r="Q109" i="53"/>
  <c r="M109" i="53"/>
  <c r="Q108" i="53"/>
  <c r="M108" i="53"/>
  <c r="Q107" i="53"/>
  <c r="M107" i="53"/>
  <c r="Q106" i="53"/>
  <c r="M106" i="53"/>
  <c r="Q105" i="53"/>
  <c r="M105" i="53"/>
  <c r="Q104" i="53"/>
  <c r="M104" i="53"/>
  <c r="Q103" i="53"/>
  <c r="M103" i="53"/>
  <c r="Q102" i="53"/>
  <c r="M102" i="53"/>
  <c r="Q101" i="53"/>
  <c r="M101" i="53"/>
  <c r="Q100" i="53"/>
  <c r="M100" i="53"/>
  <c r="Q99" i="53"/>
  <c r="M99" i="53"/>
  <c r="Q98" i="53"/>
  <c r="M98" i="53"/>
  <c r="Q97" i="53"/>
  <c r="M97" i="53"/>
  <c r="Q96" i="53"/>
  <c r="M96" i="53"/>
  <c r="Q95" i="53"/>
  <c r="M95" i="53"/>
  <c r="Q94" i="53"/>
  <c r="M94" i="53"/>
  <c r="Q93" i="53"/>
  <c r="M93" i="53"/>
  <c r="Q92" i="53"/>
  <c r="M92" i="53"/>
  <c r="Q91" i="53"/>
  <c r="M91" i="53"/>
  <c r="Q90" i="53"/>
  <c r="M90" i="53"/>
  <c r="Q89" i="53"/>
  <c r="M89" i="53"/>
  <c r="Q88" i="53"/>
  <c r="M88" i="53"/>
  <c r="Q87" i="53"/>
  <c r="M87" i="53"/>
  <c r="Q86" i="53"/>
  <c r="M86" i="53"/>
  <c r="Q85" i="53"/>
  <c r="M85" i="53"/>
  <c r="Q84" i="53"/>
  <c r="M84" i="53"/>
  <c r="Q83" i="53"/>
  <c r="M83" i="53"/>
  <c r="Q82" i="53"/>
  <c r="M82" i="53"/>
  <c r="Q81" i="53"/>
  <c r="M81" i="53"/>
  <c r="Q80" i="53"/>
  <c r="M80" i="53"/>
  <c r="Q79" i="53"/>
  <c r="M79" i="53"/>
  <c r="Q78" i="53"/>
  <c r="M78" i="53"/>
  <c r="Q77" i="53"/>
  <c r="M77" i="53"/>
  <c r="Q76" i="53"/>
  <c r="M76" i="53"/>
  <c r="Q75" i="53"/>
  <c r="M75" i="53"/>
  <c r="Q74" i="53"/>
  <c r="M74" i="53"/>
  <c r="Q73" i="53"/>
  <c r="M73" i="53"/>
  <c r="Q72" i="53"/>
  <c r="M72" i="53"/>
  <c r="Q71" i="53"/>
  <c r="M71" i="53"/>
  <c r="Q70" i="53"/>
  <c r="M70" i="53"/>
  <c r="Q69" i="53"/>
  <c r="M69" i="53"/>
  <c r="Q68" i="53"/>
  <c r="M68" i="53"/>
  <c r="Q67" i="53"/>
  <c r="M67" i="53"/>
  <c r="Q66" i="53"/>
  <c r="M66" i="53"/>
  <c r="Q65" i="53"/>
  <c r="M65" i="53"/>
  <c r="Q64" i="53"/>
  <c r="M64" i="53"/>
  <c r="Q63" i="53"/>
  <c r="M63" i="53"/>
  <c r="Q62" i="53"/>
  <c r="M62" i="53"/>
  <c r="Q61" i="53"/>
  <c r="M61" i="53"/>
  <c r="Q60" i="53"/>
  <c r="M60" i="53"/>
  <c r="Q59" i="53"/>
  <c r="M59" i="53"/>
  <c r="Q58" i="53"/>
  <c r="M58" i="53"/>
  <c r="Q57" i="53"/>
  <c r="M57" i="53"/>
  <c r="Q56" i="53"/>
  <c r="M56" i="53"/>
  <c r="Q55" i="53"/>
  <c r="M55" i="53"/>
  <c r="Q54" i="53"/>
  <c r="M54" i="53"/>
  <c r="Q53" i="53"/>
  <c r="M53" i="53"/>
  <c r="Q52" i="53"/>
  <c r="M52" i="53"/>
  <c r="Q51" i="53"/>
  <c r="M51" i="53"/>
  <c r="Q50" i="53"/>
  <c r="M50" i="53"/>
  <c r="Q49" i="53"/>
  <c r="M49" i="53"/>
  <c r="Q48" i="53"/>
  <c r="M48" i="53"/>
  <c r="Q47" i="53"/>
  <c r="M47" i="53"/>
  <c r="Q46" i="53"/>
  <c r="M46" i="53"/>
  <c r="Q45" i="53"/>
  <c r="M45" i="53"/>
  <c r="Q44" i="53"/>
  <c r="M44" i="53"/>
  <c r="Q43" i="53"/>
  <c r="M43" i="53"/>
  <c r="Q42" i="53"/>
  <c r="M42" i="53"/>
  <c r="Q41" i="53"/>
  <c r="M41" i="53"/>
  <c r="Q40" i="53"/>
  <c r="M40" i="53"/>
  <c r="Q39" i="53"/>
  <c r="M39" i="53"/>
  <c r="Q38" i="53"/>
  <c r="M38" i="53"/>
  <c r="Q37" i="53"/>
  <c r="M37" i="53"/>
  <c r="Q36" i="53"/>
  <c r="M36" i="53"/>
  <c r="Q35" i="53"/>
  <c r="M35" i="53"/>
  <c r="Q34" i="53"/>
  <c r="M34" i="53"/>
  <c r="Q33" i="53"/>
  <c r="M33" i="53"/>
  <c r="Q32" i="53"/>
  <c r="M32" i="53"/>
  <c r="Q31" i="53"/>
  <c r="M31" i="53"/>
  <c r="Q30" i="53"/>
  <c r="M30" i="53"/>
  <c r="Q29" i="53"/>
  <c r="M29" i="53"/>
  <c r="Q28" i="53"/>
  <c r="M28" i="53"/>
  <c r="Q27" i="53"/>
  <c r="M27" i="53"/>
  <c r="Q26" i="53"/>
  <c r="M26" i="53"/>
  <c r="Q25" i="53"/>
  <c r="M25" i="53"/>
  <c r="Q24" i="53"/>
  <c r="M24" i="53"/>
  <c r="Q23" i="53"/>
  <c r="M23" i="53"/>
  <c r="Q22" i="53"/>
  <c r="M22" i="53"/>
  <c r="Q21" i="53"/>
  <c r="M21" i="53"/>
  <c r="Q20" i="53"/>
  <c r="M20" i="53"/>
  <c r="Q19" i="53"/>
  <c r="M19" i="53"/>
  <c r="Q18" i="53"/>
  <c r="M18" i="53"/>
  <c r="Q17" i="53"/>
  <c r="M17" i="53"/>
  <c r="Q16" i="53"/>
  <c r="M16" i="53"/>
  <c r="Q15" i="53"/>
  <c r="M15" i="53"/>
  <c r="Q14" i="53"/>
  <c r="M14" i="53"/>
  <c r="Q13" i="53"/>
  <c r="M13" i="53"/>
  <c r="Q12" i="53"/>
  <c r="M12" i="53"/>
  <c r="Q11" i="53"/>
  <c r="M11" i="53"/>
  <c r="Q10" i="53"/>
  <c r="Q180" i="53" s="1"/>
  <c r="M10" i="53"/>
  <c r="M180" i="53" s="1"/>
  <c r="B9" i="53"/>
  <c r="C9" i="53" s="1"/>
  <c r="D9" i="53" s="1"/>
  <c r="E9" i="53" s="1"/>
  <c r="F9" i="53" s="1"/>
  <c r="G9" i="53" s="1"/>
  <c r="H9" i="53" s="1"/>
  <c r="I9" i="53" s="1"/>
  <c r="J9" i="53" s="1"/>
  <c r="K9" i="53" s="1"/>
  <c r="L9" i="53" s="1"/>
  <c r="M9" i="53" s="1"/>
  <c r="N9" i="53" s="1"/>
  <c r="O9" i="53" s="1"/>
  <c r="P9" i="53" s="1"/>
  <c r="Q9" i="53" s="1"/>
  <c r="Q178" i="52"/>
  <c r="M178" i="52"/>
  <c r="Q177" i="52"/>
  <c r="M177" i="52"/>
  <c r="Q176" i="52"/>
  <c r="M176" i="52"/>
  <c r="Q175" i="52"/>
  <c r="M175" i="52"/>
  <c r="Q174" i="52"/>
  <c r="M174" i="52"/>
  <c r="Q173" i="52"/>
  <c r="M173" i="52"/>
  <c r="Q172" i="52"/>
  <c r="M172" i="52"/>
  <c r="Q171" i="52"/>
  <c r="M171" i="52"/>
  <c r="Q170" i="52"/>
  <c r="M170" i="52"/>
  <c r="Q169" i="52"/>
  <c r="M169" i="52"/>
  <c r="Q168" i="52"/>
  <c r="M168" i="52"/>
  <c r="Q167" i="52"/>
  <c r="M167" i="52"/>
  <c r="Q166" i="52"/>
  <c r="M166" i="52"/>
  <c r="Q165" i="52"/>
  <c r="M165" i="52"/>
  <c r="Q164" i="52"/>
  <c r="M164" i="52"/>
  <c r="Q163" i="52"/>
  <c r="M163" i="52"/>
  <c r="Q162" i="52"/>
  <c r="M162" i="52"/>
  <c r="Q161" i="52"/>
  <c r="M161" i="52"/>
  <c r="Q160" i="52"/>
  <c r="M160" i="52"/>
  <c r="Q159" i="52"/>
  <c r="M159" i="52"/>
  <c r="Q158" i="52"/>
  <c r="M158" i="52"/>
  <c r="Q157" i="52"/>
  <c r="M157" i="52"/>
  <c r="Q156" i="52"/>
  <c r="M156" i="52"/>
  <c r="Q155" i="52"/>
  <c r="M155" i="52"/>
  <c r="Q154" i="52"/>
  <c r="M154" i="52"/>
  <c r="Q153" i="52"/>
  <c r="M153" i="52"/>
  <c r="Q152" i="52"/>
  <c r="M152" i="52"/>
  <c r="Q151" i="52"/>
  <c r="M151" i="52"/>
  <c r="Q150" i="52"/>
  <c r="M150" i="52"/>
  <c r="Q149" i="52"/>
  <c r="M149" i="52"/>
  <c r="Q148" i="52"/>
  <c r="M148" i="52"/>
  <c r="Q147" i="52"/>
  <c r="M147" i="52"/>
  <c r="Q146" i="52"/>
  <c r="M146" i="52"/>
  <c r="Q145" i="52"/>
  <c r="M145" i="52"/>
  <c r="Q144" i="52"/>
  <c r="M144" i="52"/>
  <c r="Q143" i="52"/>
  <c r="M143" i="52"/>
  <c r="Q142" i="52"/>
  <c r="M142" i="52"/>
  <c r="Q141" i="52"/>
  <c r="M141" i="52"/>
  <c r="Q140" i="52"/>
  <c r="M140" i="52"/>
  <c r="Q139" i="52"/>
  <c r="M139" i="52"/>
  <c r="Q138" i="52"/>
  <c r="M138" i="52"/>
  <c r="Q137" i="52"/>
  <c r="M137" i="52"/>
  <c r="Q136" i="52"/>
  <c r="M136" i="52"/>
  <c r="Q135" i="52"/>
  <c r="M135" i="52"/>
  <c r="Q134" i="52"/>
  <c r="M134" i="52"/>
  <c r="Q133" i="52"/>
  <c r="M133" i="52"/>
  <c r="Q132" i="52"/>
  <c r="M132" i="52"/>
  <c r="Q131" i="52"/>
  <c r="M131" i="52"/>
  <c r="Q130" i="52"/>
  <c r="M130" i="52"/>
  <c r="Q129" i="52"/>
  <c r="M129" i="52"/>
  <c r="Q128" i="52"/>
  <c r="M128" i="52"/>
  <c r="Q127" i="52"/>
  <c r="M127" i="52"/>
  <c r="Q126" i="52"/>
  <c r="M126" i="52"/>
  <c r="Q125" i="52"/>
  <c r="M125" i="52"/>
  <c r="Q124" i="52"/>
  <c r="M124" i="52"/>
  <c r="Q123" i="52"/>
  <c r="M123" i="52"/>
  <c r="Q122" i="52"/>
  <c r="M122" i="52"/>
  <c r="Q121" i="52"/>
  <c r="M121" i="52"/>
  <c r="Q120" i="52"/>
  <c r="M120" i="52"/>
  <c r="Q119" i="52"/>
  <c r="M119" i="52"/>
  <c r="Q118" i="52"/>
  <c r="M118" i="52"/>
  <c r="Q117" i="52"/>
  <c r="M117" i="52"/>
  <c r="Q116" i="52"/>
  <c r="M116" i="52"/>
  <c r="Q115" i="52"/>
  <c r="M115" i="52"/>
  <c r="Q114" i="52"/>
  <c r="M114" i="52"/>
  <c r="Q113" i="52"/>
  <c r="M113" i="52"/>
  <c r="Q112" i="52"/>
  <c r="M112" i="52"/>
  <c r="Q111" i="52"/>
  <c r="M111" i="52"/>
  <c r="Q110" i="52"/>
  <c r="M110" i="52"/>
  <c r="Q109" i="52"/>
  <c r="M109" i="52"/>
  <c r="Q108" i="52"/>
  <c r="M108" i="52"/>
  <c r="Q107" i="52"/>
  <c r="M107" i="52"/>
  <c r="Q106" i="52"/>
  <c r="M106" i="52"/>
  <c r="Q105" i="52"/>
  <c r="M105" i="52"/>
  <c r="Q104" i="52"/>
  <c r="M104" i="52"/>
  <c r="Q103" i="52"/>
  <c r="M103" i="52"/>
  <c r="Q102" i="52"/>
  <c r="M102" i="52"/>
  <c r="Q101" i="52"/>
  <c r="M101" i="52"/>
  <c r="Q100" i="52"/>
  <c r="M100" i="52"/>
  <c r="Q99" i="52"/>
  <c r="M99" i="52"/>
  <c r="Q98" i="52"/>
  <c r="M98" i="52"/>
  <c r="Q97" i="52"/>
  <c r="M97" i="52"/>
  <c r="Q96" i="52"/>
  <c r="M96" i="52"/>
  <c r="Q95" i="52"/>
  <c r="M95" i="52"/>
  <c r="Q94" i="52"/>
  <c r="M94" i="52"/>
  <c r="Q93" i="52"/>
  <c r="M93" i="52"/>
  <c r="Q92" i="52"/>
  <c r="M92" i="52"/>
  <c r="Q91" i="52"/>
  <c r="M91" i="52"/>
  <c r="Q90" i="52"/>
  <c r="M90" i="52"/>
  <c r="Q89" i="52"/>
  <c r="M89" i="52"/>
  <c r="Q88" i="52"/>
  <c r="M88" i="52"/>
  <c r="Q87" i="52"/>
  <c r="M87" i="52"/>
  <c r="Q86" i="52"/>
  <c r="M86" i="52"/>
  <c r="Q85" i="52"/>
  <c r="M85" i="52"/>
  <c r="Q84" i="52"/>
  <c r="M84" i="52"/>
  <c r="Q83" i="52"/>
  <c r="M83" i="52"/>
  <c r="Q82" i="52"/>
  <c r="M82" i="52"/>
  <c r="Q81" i="52"/>
  <c r="M81" i="52"/>
  <c r="Q80" i="52"/>
  <c r="M80" i="52"/>
  <c r="Q79" i="52"/>
  <c r="M79" i="52"/>
  <c r="Q78" i="52"/>
  <c r="M78" i="52"/>
  <c r="Q77" i="52"/>
  <c r="M77" i="52"/>
  <c r="Q76" i="52"/>
  <c r="M76" i="52"/>
  <c r="Q75" i="52"/>
  <c r="M75" i="52"/>
  <c r="Q74" i="52"/>
  <c r="M74" i="52"/>
  <c r="Q73" i="52"/>
  <c r="M73" i="52"/>
  <c r="Q72" i="52"/>
  <c r="M72" i="52"/>
  <c r="Q71" i="52"/>
  <c r="M71" i="52"/>
  <c r="Q70" i="52"/>
  <c r="M70" i="52"/>
  <c r="Q69" i="52"/>
  <c r="M69" i="52"/>
  <c r="Q68" i="52"/>
  <c r="M68" i="52"/>
  <c r="Q67" i="52"/>
  <c r="M67" i="52"/>
  <c r="Q66" i="52"/>
  <c r="M66" i="52"/>
  <c r="Q65" i="52"/>
  <c r="M65" i="52"/>
  <c r="Q64" i="52"/>
  <c r="M64" i="52"/>
  <c r="Q63" i="52"/>
  <c r="M63" i="52"/>
  <c r="Q62" i="52"/>
  <c r="M62" i="52"/>
  <c r="Q61" i="52"/>
  <c r="M61" i="52"/>
  <c r="Q60" i="52"/>
  <c r="M60" i="52"/>
  <c r="Q59" i="52"/>
  <c r="M59" i="52"/>
  <c r="Q58" i="52"/>
  <c r="M58" i="52"/>
  <c r="Q57" i="52"/>
  <c r="M57" i="52"/>
  <c r="Q56" i="52"/>
  <c r="M56" i="52"/>
  <c r="Q55" i="52"/>
  <c r="M55" i="52"/>
  <c r="Q54" i="52"/>
  <c r="M54" i="52"/>
  <c r="Q53" i="52"/>
  <c r="M53" i="52"/>
  <c r="Q52" i="52"/>
  <c r="M52" i="52"/>
  <c r="Q51" i="52"/>
  <c r="M51" i="52"/>
  <c r="Q50" i="52"/>
  <c r="M50" i="52"/>
  <c r="Q49" i="52"/>
  <c r="M49" i="52"/>
  <c r="Q48" i="52"/>
  <c r="M48" i="52"/>
  <c r="Q47" i="52"/>
  <c r="M47" i="52"/>
  <c r="Q46" i="52"/>
  <c r="M46" i="52"/>
  <c r="Q45" i="52"/>
  <c r="M45" i="52"/>
  <c r="Q44" i="52"/>
  <c r="M44" i="52"/>
  <c r="Q43" i="52"/>
  <c r="M43" i="52"/>
  <c r="Q42" i="52"/>
  <c r="M42" i="52"/>
  <c r="Q41" i="52"/>
  <c r="M41" i="52"/>
  <c r="Q40" i="52"/>
  <c r="M40" i="52"/>
  <c r="Q39" i="52"/>
  <c r="M39" i="52"/>
  <c r="Q38" i="52"/>
  <c r="M38" i="52"/>
  <c r="Q37" i="52"/>
  <c r="M37" i="52"/>
  <c r="Q36" i="52"/>
  <c r="M36" i="52"/>
  <c r="Q35" i="52"/>
  <c r="M35" i="52"/>
  <c r="Q34" i="52"/>
  <c r="M34" i="52"/>
  <c r="Q33" i="52"/>
  <c r="M33" i="52"/>
  <c r="Q32" i="52"/>
  <c r="M32" i="52"/>
  <c r="Q31" i="52"/>
  <c r="M31" i="52"/>
  <c r="Q30" i="52"/>
  <c r="M30" i="52"/>
  <c r="Q29" i="52"/>
  <c r="M29" i="52"/>
  <c r="Q28" i="52"/>
  <c r="M28" i="52"/>
  <c r="Q27" i="52"/>
  <c r="M27" i="52"/>
  <c r="Q26" i="52"/>
  <c r="M26" i="52"/>
  <c r="Q25" i="52"/>
  <c r="M25" i="52"/>
  <c r="Q24" i="52"/>
  <c r="M24" i="52"/>
  <c r="Q23" i="52"/>
  <c r="M23" i="52"/>
  <c r="Q22" i="52"/>
  <c r="M22" i="52"/>
  <c r="Q21" i="52"/>
  <c r="M21" i="52"/>
  <c r="Q20" i="52"/>
  <c r="M20" i="52"/>
  <c r="Q19" i="52"/>
  <c r="M19" i="52"/>
  <c r="Q18" i="52"/>
  <c r="M18" i="52"/>
  <c r="Q17" i="52"/>
  <c r="M17" i="52"/>
  <c r="Q16" i="52"/>
  <c r="M16" i="52"/>
  <c r="Q15" i="52"/>
  <c r="M15" i="52"/>
  <c r="Q14" i="52"/>
  <c r="M14" i="52"/>
  <c r="Q13" i="52"/>
  <c r="M13" i="52"/>
  <c r="Q12" i="52"/>
  <c r="M12" i="52"/>
  <c r="Q11" i="52"/>
  <c r="M11" i="52"/>
  <c r="Q10" i="52"/>
  <c r="Q180" i="52" s="1"/>
  <c r="M10" i="52"/>
  <c r="M180" i="52" s="1"/>
  <c r="B9" i="52"/>
  <c r="C9" i="52" s="1"/>
  <c r="D9" i="52" s="1"/>
  <c r="E9" i="52" s="1"/>
  <c r="F9" i="52" s="1"/>
  <c r="G9" i="52" s="1"/>
  <c r="H9" i="52" s="1"/>
  <c r="I9" i="52" s="1"/>
  <c r="J9" i="52" s="1"/>
  <c r="K9" i="52" s="1"/>
  <c r="L9" i="52" s="1"/>
  <c r="M9" i="52" s="1"/>
  <c r="N9" i="52" s="1"/>
  <c r="O9" i="52" s="1"/>
  <c r="P9" i="52" s="1"/>
  <c r="Q9" i="52" s="1"/>
  <c r="Q178" i="51"/>
  <c r="M178" i="51"/>
  <c r="Q177" i="51"/>
  <c r="M177" i="51"/>
  <c r="Q176" i="51"/>
  <c r="M176" i="51"/>
  <c r="Q175" i="51"/>
  <c r="M175" i="51"/>
  <c r="Q174" i="51"/>
  <c r="M174" i="51"/>
  <c r="Q173" i="51"/>
  <c r="M173" i="51"/>
  <c r="Q172" i="51"/>
  <c r="M172" i="51"/>
  <c r="Q171" i="51"/>
  <c r="M171" i="51"/>
  <c r="Q170" i="51"/>
  <c r="M170" i="51"/>
  <c r="Q169" i="51"/>
  <c r="M169" i="51"/>
  <c r="Q168" i="51"/>
  <c r="M168" i="51"/>
  <c r="Q167" i="51"/>
  <c r="M167" i="51"/>
  <c r="Q166" i="51"/>
  <c r="M166" i="51"/>
  <c r="Q165" i="51"/>
  <c r="M165" i="51"/>
  <c r="Q164" i="51"/>
  <c r="M164" i="51"/>
  <c r="Q163" i="51"/>
  <c r="M163" i="51"/>
  <c r="Q162" i="51"/>
  <c r="M162" i="51"/>
  <c r="Q161" i="51"/>
  <c r="M161" i="51"/>
  <c r="Q160" i="51"/>
  <c r="M160" i="51"/>
  <c r="Q159" i="51"/>
  <c r="M159" i="51"/>
  <c r="Q158" i="51"/>
  <c r="M158" i="51"/>
  <c r="Q157" i="51"/>
  <c r="M157" i="51"/>
  <c r="Q156" i="51"/>
  <c r="M156" i="51"/>
  <c r="Q155" i="51"/>
  <c r="M155" i="51"/>
  <c r="Q154" i="51"/>
  <c r="M154" i="51"/>
  <c r="Q153" i="51"/>
  <c r="M153" i="51"/>
  <c r="Q152" i="51"/>
  <c r="M152" i="51"/>
  <c r="Q151" i="51"/>
  <c r="M151" i="51"/>
  <c r="Q150" i="51"/>
  <c r="M150" i="51"/>
  <c r="Q149" i="51"/>
  <c r="M149" i="51"/>
  <c r="Q148" i="51"/>
  <c r="M148" i="51"/>
  <c r="Q147" i="51"/>
  <c r="M147" i="51"/>
  <c r="Q146" i="51"/>
  <c r="M146" i="51"/>
  <c r="Q145" i="51"/>
  <c r="M145" i="51"/>
  <c r="Q144" i="51"/>
  <c r="M144" i="51"/>
  <c r="Q143" i="51"/>
  <c r="M143" i="51"/>
  <c r="Q142" i="51"/>
  <c r="M142" i="51"/>
  <c r="Q141" i="51"/>
  <c r="M141" i="51"/>
  <c r="Q140" i="51"/>
  <c r="M140" i="51"/>
  <c r="Q139" i="51"/>
  <c r="M139" i="51"/>
  <c r="Q138" i="51"/>
  <c r="M138" i="51"/>
  <c r="Q137" i="51"/>
  <c r="M137" i="51"/>
  <c r="Q136" i="51"/>
  <c r="M136" i="51"/>
  <c r="Q135" i="51"/>
  <c r="M135" i="51"/>
  <c r="Q134" i="51"/>
  <c r="M134" i="51"/>
  <c r="Q133" i="51"/>
  <c r="M133" i="51"/>
  <c r="Q132" i="51"/>
  <c r="M132" i="51"/>
  <c r="Q131" i="51"/>
  <c r="M131" i="51"/>
  <c r="Q130" i="51"/>
  <c r="M130" i="51"/>
  <c r="Q129" i="51"/>
  <c r="M129" i="51"/>
  <c r="Q128" i="51"/>
  <c r="M128" i="51"/>
  <c r="Q127" i="51"/>
  <c r="M127" i="51"/>
  <c r="Q126" i="51"/>
  <c r="M126" i="51"/>
  <c r="Q125" i="51"/>
  <c r="M125" i="51"/>
  <c r="Q124" i="51"/>
  <c r="M124" i="51"/>
  <c r="Q123" i="51"/>
  <c r="M123" i="51"/>
  <c r="Q122" i="51"/>
  <c r="M122" i="51"/>
  <c r="Q121" i="51"/>
  <c r="M121" i="51"/>
  <c r="Q120" i="51"/>
  <c r="M120" i="51"/>
  <c r="Q119" i="51"/>
  <c r="M119" i="51"/>
  <c r="Q118" i="51"/>
  <c r="M118" i="51"/>
  <c r="Q117" i="51"/>
  <c r="M117" i="51"/>
  <c r="Q116" i="51"/>
  <c r="M116" i="51"/>
  <c r="Q115" i="51"/>
  <c r="M115" i="51"/>
  <c r="Q114" i="51"/>
  <c r="M114" i="51"/>
  <c r="Q113" i="51"/>
  <c r="M113" i="51"/>
  <c r="Q112" i="51"/>
  <c r="M112" i="51"/>
  <c r="Q111" i="51"/>
  <c r="M111" i="51"/>
  <c r="Q110" i="51"/>
  <c r="M110" i="51"/>
  <c r="Q109" i="51"/>
  <c r="M109" i="51"/>
  <c r="Q108" i="51"/>
  <c r="M108" i="51"/>
  <c r="Q107" i="51"/>
  <c r="M107" i="51"/>
  <c r="Q106" i="51"/>
  <c r="M106" i="51"/>
  <c r="Q105" i="51"/>
  <c r="M105" i="51"/>
  <c r="Q104" i="51"/>
  <c r="M104" i="51"/>
  <c r="Q103" i="51"/>
  <c r="M103" i="51"/>
  <c r="Q102" i="51"/>
  <c r="M102" i="51"/>
  <c r="Q101" i="51"/>
  <c r="M101" i="51"/>
  <c r="Q100" i="51"/>
  <c r="M100" i="51"/>
  <c r="Q99" i="51"/>
  <c r="M99" i="51"/>
  <c r="Q98" i="51"/>
  <c r="M98" i="51"/>
  <c r="Q97" i="51"/>
  <c r="M97" i="51"/>
  <c r="Q96" i="51"/>
  <c r="M96" i="51"/>
  <c r="Q95" i="51"/>
  <c r="M95" i="51"/>
  <c r="Q94" i="51"/>
  <c r="M94" i="51"/>
  <c r="Q93" i="51"/>
  <c r="M93" i="51"/>
  <c r="Q92" i="51"/>
  <c r="M92" i="51"/>
  <c r="Q91" i="51"/>
  <c r="M91" i="51"/>
  <c r="Q90" i="51"/>
  <c r="M90" i="51"/>
  <c r="Q89" i="51"/>
  <c r="M89" i="51"/>
  <c r="Q88" i="51"/>
  <c r="M88" i="51"/>
  <c r="Q87" i="51"/>
  <c r="M87" i="51"/>
  <c r="Q86" i="51"/>
  <c r="M86" i="51"/>
  <c r="Q85" i="51"/>
  <c r="M85" i="51"/>
  <c r="Q84" i="51"/>
  <c r="M84" i="51"/>
  <c r="Q83" i="51"/>
  <c r="M83" i="51"/>
  <c r="Q82" i="51"/>
  <c r="M82" i="51"/>
  <c r="Q81" i="51"/>
  <c r="M81" i="51"/>
  <c r="Q80" i="51"/>
  <c r="M80" i="51"/>
  <c r="Q79" i="51"/>
  <c r="M79" i="51"/>
  <c r="Q78" i="51"/>
  <c r="M78" i="51"/>
  <c r="Q77" i="51"/>
  <c r="M77" i="51"/>
  <c r="Q76" i="51"/>
  <c r="M76" i="51"/>
  <c r="Q75" i="51"/>
  <c r="M75" i="51"/>
  <c r="Q74" i="51"/>
  <c r="M74" i="51"/>
  <c r="Q73" i="51"/>
  <c r="M73" i="51"/>
  <c r="Q72" i="51"/>
  <c r="M72" i="51"/>
  <c r="Q71" i="51"/>
  <c r="M71" i="51"/>
  <c r="Q70" i="51"/>
  <c r="M70" i="51"/>
  <c r="Q69" i="51"/>
  <c r="M69" i="51"/>
  <c r="Q68" i="51"/>
  <c r="M68" i="51"/>
  <c r="Q67" i="51"/>
  <c r="M67" i="51"/>
  <c r="Q66" i="51"/>
  <c r="M66" i="51"/>
  <c r="Q65" i="51"/>
  <c r="M65" i="51"/>
  <c r="Q64" i="51"/>
  <c r="M64" i="51"/>
  <c r="Q63" i="51"/>
  <c r="M63" i="51"/>
  <c r="Q62" i="51"/>
  <c r="M62" i="51"/>
  <c r="Q61" i="51"/>
  <c r="M61" i="51"/>
  <c r="Q60" i="51"/>
  <c r="M60" i="51"/>
  <c r="Q59" i="51"/>
  <c r="M59" i="51"/>
  <c r="Q58" i="51"/>
  <c r="M58" i="51"/>
  <c r="Q57" i="51"/>
  <c r="M57" i="51"/>
  <c r="Q56" i="51"/>
  <c r="M56" i="51"/>
  <c r="Q55" i="51"/>
  <c r="M55" i="51"/>
  <c r="Q54" i="51"/>
  <c r="M54" i="51"/>
  <c r="Q53" i="51"/>
  <c r="M53" i="51"/>
  <c r="Q52" i="51"/>
  <c r="M52" i="51"/>
  <c r="Q51" i="51"/>
  <c r="M51" i="51"/>
  <c r="Q50" i="51"/>
  <c r="M50" i="51"/>
  <c r="Q49" i="51"/>
  <c r="M49" i="51"/>
  <c r="Q48" i="51"/>
  <c r="M48" i="51"/>
  <c r="Q47" i="51"/>
  <c r="M47" i="51"/>
  <c r="Q46" i="51"/>
  <c r="M46" i="51"/>
  <c r="Q45" i="51"/>
  <c r="M45" i="51"/>
  <c r="Q44" i="51"/>
  <c r="M44" i="51"/>
  <c r="Q43" i="51"/>
  <c r="M43" i="51"/>
  <c r="Q42" i="51"/>
  <c r="M42" i="51"/>
  <c r="Q41" i="51"/>
  <c r="M41" i="51"/>
  <c r="Q40" i="51"/>
  <c r="M40" i="51"/>
  <c r="Q39" i="51"/>
  <c r="M39" i="51"/>
  <c r="Q38" i="51"/>
  <c r="M38" i="51"/>
  <c r="Q37" i="51"/>
  <c r="M37" i="51"/>
  <c r="Q36" i="51"/>
  <c r="M36" i="51"/>
  <c r="Q35" i="51"/>
  <c r="M35" i="51"/>
  <c r="Q34" i="51"/>
  <c r="M34" i="51"/>
  <c r="Q33" i="51"/>
  <c r="M33" i="51"/>
  <c r="Q32" i="51"/>
  <c r="M32" i="51"/>
  <c r="Q31" i="51"/>
  <c r="M31" i="51"/>
  <c r="Q30" i="51"/>
  <c r="M30" i="51"/>
  <c r="Q29" i="51"/>
  <c r="M29" i="51"/>
  <c r="Q28" i="51"/>
  <c r="M28" i="51"/>
  <c r="Q27" i="51"/>
  <c r="M27" i="51"/>
  <c r="Q26" i="51"/>
  <c r="M26" i="51"/>
  <c r="Q25" i="51"/>
  <c r="M25" i="51"/>
  <c r="Q24" i="51"/>
  <c r="M24" i="51"/>
  <c r="Q23" i="51"/>
  <c r="M23" i="51"/>
  <c r="Q22" i="51"/>
  <c r="M22" i="51"/>
  <c r="Q21" i="51"/>
  <c r="M21" i="51"/>
  <c r="Q20" i="51"/>
  <c r="M20" i="51"/>
  <c r="Q19" i="51"/>
  <c r="M19" i="51"/>
  <c r="Q18" i="51"/>
  <c r="M18" i="51"/>
  <c r="Q17" i="51"/>
  <c r="M17" i="51"/>
  <c r="Q16" i="51"/>
  <c r="M16" i="51"/>
  <c r="Q15" i="51"/>
  <c r="M15" i="51"/>
  <c r="Q14" i="51"/>
  <c r="M14" i="51"/>
  <c r="Q13" i="51"/>
  <c r="M13" i="51"/>
  <c r="Q12" i="51"/>
  <c r="M12" i="51"/>
  <c r="Q11" i="51"/>
  <c r="M11" i="51"/>
  <c r="Q10" i="51"/>
  <c r="Q180" i="51" s="1"/>
  <c r="M10" i="51"/>
  <c r="M180" i="51" s="1"/>
  <c r="B9" i="51"/>
  <c r="C9" i="51" s="1"/>
  <c r="D9" i="51" s="1"/>
  <c r="E9" i="51" s="1"/>
  <c r="F9" i="51" s="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Q9" i="51" s="1"/>
  <c r="Q178" i="50"/>
  <c r="M178" i="50"/>
  <c r="Q177" i="50"/>
  <c r="M177" i="50"/>
  <c r="Q176" i="50"/>
  <c r="M176" i="50"/>
  <c r="Q175" i="50"/>
  <c r="M175" i="50"/>
  <c r="Q174" i="50"/>
  <c r="M174" i="50"/>
  <c r="Q173" i="50"/>
  <c r="M173" i="50"/>
  <c r="Q172" i="50"/>
  <c r="M172" i="50"/>
  <c r="Q171" i="50"/>
  <c r="M171" i="50"/>
  <c r="Q170" i="50"/>
  <c r="M170" i="50"/>
  <c r="Q169" i="50"/>
  <c r="M169" i="50"/>
  <c r="Q168" i="50"/>
  <c r="M168" i="50"/>
  <c r="Q167" i="50"/>
  <c r="M167" i="50"/>
  <c r="Q166" i="50"/>
  <c r="M166" i="50"/>
  <c r="Q165" i="50"/>
  <c r="M165" i="50"/>
  <c r="Q164" i="50"/>
  <c r="M164" i="50"/>
  <c r="Q163" i="50"/>
  <c r="M163" i="50"/>
  <c r="Q162" i="50"/>
  <c r="M162" i="50"/>
  <c r="Q161" i="50"/>
  <c r="M161" i="50"/>
  <c r="Q160" i="50"/>
  <c r="M160" i="50"/>
  <c r="Q159" i="50"/>
  <c r="M159" i="50"/>
  <c r="Q158" i="50"/>
  <c r="M158" i="50"/>
  <c r="Q157" i="50"/>
  <c r="M157" i="50"/>
  <c r="Q156" i="50"/>
  <c r="M156" i="50"/>
  <c r="Q155" i="50"/>
  <c r="M155" i="50"/>
  <c r="Q154" i="50"/>
  <c r="M154" i="50"/>
  <c r="Q153" i="50"/>
  <c r="M153" i="50"/>
  <c r="Q152" i="50"/>
  <c r="M152" i="50"/>
  <c r="Q151" i="50"/>
  <c r="M151" i="50"/>
  <c r="Q150" i="50"/>
  <c r="M150" i="50"/>
  <c r="Q149" i="50"/>
  <c r="M149" i="50"/>
  <c r="Q148" i="50"/>
  <c r="M148" i="50"/>
  <c r="Q147" i="50"/>
  <c r="M147" i="50"/>
  <c r="Q146" i="50"/>
  <c r="M146" i="50"/>
  <c r="Q145" i="50"/>
  <c r="M145" i="50"/>
  <c r="Q144" i="50"/>
  <c r="M144" i="50"/>
  <c r="Q143" i="50"/>
  <c r="M143" i="50"/>
  <c r="Q142" i="50"/>
  <c r="M142" i="50"/>
  <c r="Q141" i="50"/>
  <c r="M141" i="50"/>
  <c r="Q140" i="50"/>
  <c r="M140" i="50"/>
  <c r="Q139" i="50"/>
  <c r="M139" i="50"/>
  <c r="Q138" i="50"/>
  <c r="M138" i="50"/>
  <c r="Q137" i="50"/>
  <c r="M137" i="50"/>
  <c r="Q136" i="50"/>
  <c r="M136" i="50"/>
  <c r="Q135" i="50"/>
  <c r="M135" i="50"/>
  <c r="Q134" i="50"/>
  <c r="M134" i="50"/>
  <c r="Q133" i="50"/>
  <c r="M133" i="50"/>
  <c r="Q132" i="50"/>
  <c r="M132" i="50"/>
  <c r="Q131" i="50"/>
  <c r="M131" i="50"/>
  <c r="Q130" i="50"/>
  <c r="M130" i="50"/>
  <c r="Q129" i="50"/>
  <c r="M129" i="50"/>
  <c r="Q128" i="50"/>
  <c r="M128" i="50"/>
  <c r="Q127" i="50"/>
  <c r="M127" i="50"/>
  <c r="Q126" i="50"/>
  <c r="M126" i="50"/>
  <c r="Q125" i="50"/>
  <c r="M125" i="50"/>
  <c r="Q124" i="50"/>
  <c r="M124" i="50"/>
  <c r="Q123" i="50"/>
  <c r="M123" i="50"/>
  <c r="Q122" i="50"/>
  <c r="M122" i="50"/>
  <c r="Q121" i="50"/>
  <c r="M121" i="50"/>
  <c r="Q120" i="50"/>
  <c r="M120" i="50"/>
  <c r="Q119" i="50"/>
  <c r="M119" i="50"/>
  <c r="Q118" i="50"/>
  <c r="M118" i="50"/>
  <c r="Q117" i="50"/>
  <c r="M117" i="50"/>
  <c r="Q116" i="50"/>
  <c r="M116" i="50"/>
  <c r="Q115" i="50"/>
  <c r="M115" i="50"/>
  <c r="Q114" i="50"/>
  <c r="M114" i="50"/>
  <c r="Q113" i="50"/>
  <c r="M113" i="50"/>
  <c r="Q112" i="50"/>
  <c r="M112" i="50"/>
  <c r="Q111" i="50"/>
  <c r="M111" i="50"/>
  <c r="Q110" i="50"/>
  <c r="M110" i="50"/>
  <c r="Q109" i="50"/>
  <c r="M109" i="50"/>
  <c r="Q108" i="50"/>
  <c r="M108" i="50"/>
  <c r="Q107" i="50"/>
  <c r="M107" i="50"/>
  <c r="Q106" i="50"/>
  <c r="M106" i="50"/>
  <c r="Q105" i="50"/>
  <c r="M105" i="50"/>
  <c r="Q104" i="50"/>
  <c r="M104" i="50"/>
  <c r="Q103" i="50"/>
  <c r="M103" i="50"/>
  <c r="Q102" i="50"/>
  <c r="M102" i="50"/>
  <c r="Q101" i="50"/>
  <c r="M101" i="50"/>
  <c r="Q100" i="50"/>
  <c r="M100" i="50"/>
  <c r="Q99" i="50"/>
  <c r="M99" i="50"/>
  <c r="Q98" i="50"/>
  <c r="M98" i="50"/>
  <c r="Q97" i="50"/>
  <c r="M97" i="50"/>
  <c r="Q96" i="50"/>
  <c r="M96" i="50"/>
  <c r="Q95" i="50"/>
  <c r="M95" i="50"/>
  <c r="Q94" i="50"/>
  <c r="M94" i="50"/>
  <c r="Q93" i="50"/>
  <c r="M93" i="50"/>
  <c r="Q92" i="50"/>
  <c r="M92" i="50"/>
  <c r="Q91" i="50"/>
  <c r="M91" i="50"/>
  <c r="Q90" i="50"/>
  <c r="M90" i="50"/>
  <c r="Q89" i="50"/>
  <c r="M89" i="50"/>
  <c r="Q88" i="50"/>
  <c r="M88" i="50"/>
  <c r="Q87" i="50"/>
  <c r="M87" i="50"/>
  <c r="Q86" i="50"/>
  <c r="M86" i="50"/>
  <c r="Q85" i="50"/>
  <c r="M85" i="50"/>
  <c r="Q84" i="50"/>
  <c r="M84" i="50"/>
  <c r="Q83" i="50"/>
  <c r="M83" i="50"/>
  <c r="Q82" i="50"/>
  <c r="M82" i="50"/>
  <c r="Q81" i="50"/>
  <c r="M81" i="50"/>
  <c r="Q80" i="50"/>
  <c r="M80" i="50"/>
  <c r="Q79" i="50"/>
  <c r="M79" i="50"/>
  <c r="Q78" i="50"/>
  <c r="M78" i="50"/>
  <c r="Q77" i="50"/>
  <c r="M77" i="50"/>
  <c r="Q76" i="50"/>
  <c r="M76" i="50"/>
  <c r="Q75" i="50"/>
  <c r="M75" i="50"/>
  <c r="Q74" i="50"/>
  <c r="M74" i="50"/>
  <c r="Q73" i="50"/>
  <c r="M73" i="50"/>
  <c r="Q72" i="50"/>
  <c r="M72" i="50"/>
  <c r="Q71" i="50"/>
  <c r="M71" i="50"/>
  <c r="Q70" i="50"/>
  <c r="M70" i="50"/>
  <c r="Q69" i="50"/>
  <c r="M69" i="50"/>
  <c r="Q68" i="50"/>
  <c r="M68" i="50"/>
  <c r="Q67" i="50"/>
  <c r="M67" i="50"/>
  <c r="Q66" i="50"/>
  <c r="M66" i="50"/>
  <c r="Q65" i="50"/>
  <c r="M65" i="50"/>
  <c r="Q64" i="50"/>
  <c r="M64" i="50"/>
  <c r="Q63" i="50"/>
  <c r="M63" i="50"/>
  <c r="Q62" i="50"/>
  <c r="M62" i="50"/>
  <c r="Q61" i="50"/>
  <c r="M61" i="50"/>
  <c r="Q60" i="50"/>
  <c r="M60" i="50"/>
  <c r="Q59" i="50"/>
  <c r="M59" i="50"/>
  <c r="Q58" i="50"/>
  <c r="M58" i="50"/>
  <c r="Q57" i="50"/>
  <c r="M57" i="50"/>
  <c r="Q56" i="50"/>
  <c r="M56" i="50"/>
  <c r="Q55" i="50"/>
  <c r="M55" i="50"/>
  <c r="Q54" i="50"/>
  <c r="M54" i="50"/>
  <c r="Q53" i="50"/>
  <c r="M53" i="50"/>
  <c r="Q52" i="50"/>
  <c r="M52" i="50"/>
  <c r="Q51" i="50"/>
  <c r="M51" i="50"/>
  <c r="Q50" i="50"/>
  <c r="M50" i="50"/>
  <c r="Q49" i="50"/>
  <c r="M49" i="50"/>
  <c r="Q48" i="50"/>
  <c r="M48" i="50"/>
  <c r="Q47" i="50"/>
  <c r="M47" i="50"/>
  <c r="Q46" i="50"/>
  <c r="M46" i="50"/>
  <c r="Q45" i="50"/>
  <c r="M45" i="50"/>
  <c r="Q44" i="50"/>
  <c r="M44" i="50"/>
  <c r="Q43" i="50"/>
  <c r="M43" i="50"/>
  <c r="Q42" i="50"/>
  <c r="M42" i="50"/>
  <c r="Q41" i="50"/>
  <c r="M41" i="50"/>
  <c r="Q40" i="50"/>
  <c r="M40" i="50"/>
  <c r="Q39" i="50"/>
  <c r="M39" i="50"/>
  <c r="Q38" i="50"/>
  <c r="M38" i="50"/>
  <c r="Q37" i="50"/>
  <c r="M37" i="50"/>
  <c r="Q36" i="50"/>
  <c r="M36" i="50"/>
  <c r="Q35" i="50"/>
  <c r="M35" i="50"/>
  <c r="Q34" i="50"/>
  <c r="M34" i="50"/>
  <c r="Q33" i="50"/>
  <c r="M33" i="50"/>
  <c r="Q32" i="50"/>
  <c r="M32" i="50"/>
  <c r="Q31" i="50"/>
  <c r="M31" i="50"/>
  <c r="Q30" i="50"/>
  <c r="M30" i="50"/>
  <c r="Q29" i="50"/>
  <c r="M29" i="50"/>
  <c r="Q28" i="50"/>
  <c r="M28" i="50"/>
  <c r="Q27" i="50"/>
  <c r="M27" i="50"/>
  <c r="Q26" i="50"/>
  <c r="M26" i="50"/>
  <c r="Q25" i="50"/>
  <c r="M25" i="50"/>
  <c r="Q24" i="50"/>
  <c r="M24" i="50"/>
  <c r="Q23" i="50"/>
  <c r="M23" i="50"/>
  <c r="Q22" i="50"/>
  <c r="M22" i="50"/>
  <c r="Q21" i="50"/>
  <c r="M21" i="50"/>
  <c r="Q20" i="50"/>
  <c r="M20" i="50"/>
  <c r="Q19" i="50"/>
  <c r="M19" i="50"/>
  <c r="Q18" i="50"/>
  <c r="M18" i="50"/>
  <c r="Q17" i="50"/>
  <c r="M17" i="50"/>
  <c r="Q16" i="50"/>
  <c r="M16" i="50"/>
  <c r="Q15" i="50"/>
  <c r="M15" i="50"/>
  <c r="Q14" i="50"/>
  <c r="M14" i="50"/>
  <c r="Q13" i="50"/>
  <c r="M13" i="50"/>
  <c r="Q12" i="50"/>
  <c r="M12" i="50"/>
  <c r="Q11" i="50"/>
  <c r="M11" i="50"/>
  <c r="Q10" i="50"/>
  <c r="Q180" i="50" s="1"/>
  <c r="M10" i="50"/>
  <c r="B9" i="50"/>
  <c r="C9" i="50" s="1"/>
  <c r="D9" i="50" s="1"/>
  <c r="E9" i="50" s="1"/>
  <c r="F9" i="50" s="1"/>
  <c r="G9" i="50" s="1"/>
  <c r="H9" i="50" s="1"/>
  <c r="I9" i="50" s="1"/>
  <c r="J9" i="50" s="1"/>
  <c r="K9" i="50" s="1"/>
  <c r="L9" i="50" s="1"/>
  <c r="M9" i="50" s="1"/>
  <c r="N9" i="50" s="1"/>
  <c r="O9" i="50" s="1"/>
  <c r="P9" i="50" s="1"/>
  <c r="Q9" i="50" s="1"/>
  <c r="Q178" i="49"/>
  <c r="M178" i="49"/>
  <c r="Q177" i="49"/>
  <c r="M177" i="49"/>
  <c r="Q176" i="49"/>
  <c r="M176" i="49"/>
  <c r="Q175" i="49"/>
  <c r="M175" i="49"/>
  <c r="Q174" i="49"/>
  <c r="M174" i="49"/>
  <c r="Q173" i="49"/>
  <c r="M173" i="49"/>
  <c r="Q172" i="49"/>
  <c r="M172" i="49"/>
  <c r="Q171" i="49"/>
  <c r="M171" i="49"/>
  <c r="Q170" i="49"/>
  <c r="M170" i="49"/>
  <c r="Q169" i="49"/>
  <c r="M169" i="49"/>
  <c r="Q168" i="49"/>
  <c r="M168" i="49"/>
  <c r="Q167" i="49"/>
  <c r="M167" i="49"/>
  <c r="Q166" i="49"/>
  <c r="M166" i="49"/>
  <c r="Q165" i="49"/>
  <c r="M165" i="49"/>
  <c r="Q164" i="49"/>
  <c r="M164" i="49"/>
  <c r="Q163" i="49"/>
  <c r="M163" i="49"/>
  <c r="Q162" i="49"/>
  <c r="M162" i="49"/>
  <c r="Q161" i="49"/>
  <c r="M161" i="49"/>
  <c r="Q160" i="49"/>
  <c r="M160" i="49"/>
  <c r="Q159" i="49"/>
  <c r="M159" i="49"/>
  <c r="Q158" i="49"/>
  <c r="M158" i="49"/>
  <c r="Q157" i="49"/>
  <c r="M157" i="49"/>
  <c r="Q156" i="49"/>
  <c r="M156" i="49"/>
  <c r="Q155" i="49"/>
  <c r="M155" i="49"/>
  <c r="Q154" i="49"/>
  <c r="M154" i="49"/>
  <c r="Q153" i="49"/>
  <c r="M153" i="49"/>
  <c r="Q152" i="49"/>
  <c r="M152" i="49"/>
  <c r="Q151" i="49"/>
  <c r="M151" i="49"/>
  <c r="Q150" i="49"/>
  <c r="M150" i="49"/>
  <c r="Q149" i="49"/>
  <c r="M149" i="49"/>
  <c r="Q148" i="49"/>
  <c r="M148" i="49"/>
  <c r="Q147" i="49"/>
  <c r="M147" i="49"/>
  <c r="Q146" i="49"/>
  <c r="M146" i="49"/>
  <c r="Q145" i="49"/>
  <c r="M145" i="49"/>
  <c r="Q144" i="49"/>
  <c r="M144" i="49"/>
  <c r="Q143" i="49"/>
  <c r="M143" i="49"/>
  <c r="Q142" i="49"/>
  <c r="M142" i="49"/>
  <c r="Q141" i="49"/>
  <c r="M141" i="49"/>
  <c r="Q140" i="49"/>
  <c r="M140" i="49"/>
  <c r="Q139" i="49"/>
  <c r="M139" i="49"/>
  <c r="Q138" i="49"/>
  <c r="M138" i="49"/>
  <c r="Q137" i="49"/>
  <c r="M137" i="49"/>
  <c r="Q136" i="49"/>
  <c r="M136" i="49"/>
  <c r="Q135" i="49"/>
  <c r="M135" i="49"/>
  <c r="Q134" i="49"/>
  <c r="M134" i="49"/>
  <c r="Q133" i="49"/>
  <c r="M133" i="49"/>
  <c r="Q132" i="49"/>
  <c r="M132" i="49"/>
  <c r="Q131" i="49"/>
  <c r="M131" i="49"/>
  <c r="Q130" i="49"/>
  <c r="M130" i="49"/>
  <c r="Q129" i="49"/>
  <c r="M129" i="49"/>
  <c r="Q128" i="49"/>
  <c r="M128" i="49"/>
  <c r="Q127" i="49"/>
  <c r="M127" i="49"/>
  <c r="Q126" i="49"/>
  <c r="M126" i="49"/>
  <c r="Q125" i="49"/>
  <c r="M125" i="49"/>
  <c r="Q124" i="49"/>
  <c r="M124" i="49"/>
  <c r="Q123" i="49"/>
  <c r="M123" i="49"/>
  <c r="Q122" i="49"/>
  <c r="M122" i="49"/>
  <c r="Q121" i="49"/>
  <c r="M121" i="49"/>
  <c r="Q120" i="49"/>
  <c r="M120" i="49"/>
  <c r="Q119" i="49"/>
  <c r="M119" i="49"/>
  <c r="Q118" i="49"/>
  <c r="M118" i="49"/>
  <c r="Q117" i="49"/>
  <c r="M117" i="49"/>
  <c r="Q116" i="49"/>
  <c r="M116" i="49"/>
  <c r="Q115" i="49"/>
  <c r="M115" i="49"/>
  <c r="Q114" i="49"/>
  <c r="M114" i="49"/>
  <c r="Q113" i="49"/>
  <c r="M113" i="49"/>
  <c r="Q112" i="49"/>
  <c r="M112" i="49"/>
  <c r="Q111" i="49"/>
  <c r="M111" i="49"/>
  <c r="Q110" i="49"/>
  <c r="M110" i="49"/>
  <c r="Q109" i="49"/>
  <c r="M109" i="49"/>
  <c r="Q108" i="49"/>
  <c r="M108" i="49"/>
  <c r="Q107" i="49"/>
  <c r="M107" i="49"/>
  <c r="Q106" i="49"/>
  <c r="M106" i="49"/>
  <c r="Q105" i="49"/>
  <c r="M105" i="49"/>
  <c r="Q104" i="49"/>
  <c r="M104" i="49"/>
  <c r="Q103" i="49"/>
  <c r="M103" i="49"/>
  <c r="Q102" i="49"/>
  <c r="M102" i="49"/>
  <c r="Q101" i="49"/>
  <c r="M101" i="49"/>
  <c r="Q100" i="49"/>
  <c r="M100" i="49"/>
  <c r="Q99" i="49"/>
  <c r="M99" i="49"/>
  <c r="Q98" i="49"/>
  <c r="M98" i="49"/>
  <c r="Q97" i="49"/>
  <c r="M97" i="49"/>
  <c r="Q96" i="49"/>
  <c r="M96" i="49"/>
  <c r="Q95" i="49"/>
  <c r="M95" i="49"/>
  <c r="Q94" i="49"/>
  <c r="M94" i="49"/>
  <c r="Q93" i="49"/>
  <c r="M93" i="49"/>
  <c r="Q92" i="49"/>
  <c r="M92" i="49"/>
  <c r="Q91" i="49"/>
  <c r="M91" i="49"/>
  <c r="Q90" i="49"/>
  <c r="M90" i="49"/>
  <c r="Q89" i="49"/>
  <c r="M89" i="49"/>
  <c r="Q88" i="49"/>
  <c r="M88" i="49"/>
  <c r="Q87" i="49"/>
  <c r="M87" i="49"/>
  <c r="Q86" i="49"/>
  <c r="M86" i="49"/>
  <c r="Q85" i="49"/>
  <c r="M85" i="49"/>
  <c r="Q84" i="49"/>
  <c r="M84" i="49"/>
  <c r="Q83" i="49"/>
  <c r="M83" i="49"/>
  <c r="Q82" i="49"/>
  <c r="M82" i="49"/>
  <c r="Q81" i="49"/>
  <c r="M81" i="49"/>
  <c r="Q80" i="49"/>
  <c r="M80" i="49"/>
  <c r="Q79" i="49"/>
  <c r="M79" i="49"/>
  <c r="Q78" i="49"/>
  <c r="M78" i="49"/>
  <c r="Q77" i="49"/>
  <c r="M77" i="49"/>
  <c r="Q76" i="49"/>
  <c r="M76" i="49"/>
  <c r="Q75" i="49"/>
  <c r="M75" i="49"/>
  <c r="Q74" i="49"/>
  <c r="M74" i="49"/>
  <c r="Q73" i="49"/>
  <c r="M73" i="49"/>
  <c r="Q72" i="49"/>
  <c r="M72" i="49"/>
  <c r="Q71" i="49"/>
  <c r="M71" i="49"/>
  <c r="Q70" i="49"/>
  <c r="M70" i="49"/>
  <c r="Q69" i="49"/>
  <c r="M69" i="49"/>
  <c r="Q68" i="49"/>
  <c r="M68" i="49"/>
  <c r="Q67" i="49"/>
  <c r="M67" i="49"/>
  <c r="Q66" i="49"/>
  <c r="M66" i="49"/>
  <c r="Q65" i="49"/>
  <c r="M65" i="49"/>
  <c r="Q64" i="49"/>
  <c r="M64" i="49"/>
  <c r="Q63" i="49"/>
  <c r="M63" i="49"/>
  <c r="Q62" i="49"/>
  <c r="M62" i="49"/>
  <c r="Q61" i="49"/>
  <c r="M61" i="49"/>
  <c r="Q60" i="49"/>
  <c r="M60" i="49"/>
  <c r="Q59" i="49"/>
  <c r="M59" i="49"/>
  <c r="Q58" i="49"/>
  <c r="M58" i="49"/>
  <c r="Q57" i="49"/>
  <c r="M57" i="49"/>
  <c r="Q56" i="49"/>
  <c r="M56" i="49"/>
  <c r="Q55" i="49"/>
  <c r="M55" i="49"/>
  <c r="Q54" i="49"/>
  <c r="M54" i="49"/>
  <c r="Q53" i="49"/>
  <c r="M53" i="49"/>
  <c r="Q52" i="49"/>
  <c r="M52" i="49"/>
  <c r="Q51" i="49"/>
  <c r="M51" i="49"/>
  <c r="Q50" i="49"/>
  <c r="M50" i="49"/>
  <c r="Q49" i="49"/>
  <c r="M49" i="49"/>
  <c r="Q48" i="49"/>
  <c r="M48" i="49"/>
  <c r="Q47" i="49"/>
  <c r="M47" i="49"/>
  <c r="Q46" i="49"/>
  <c r="M46" i="49"/>
  <c r="Q45" i="49"/>
  <c r="M45" i="49"/>
  <c r="Q44" i="49"/>
  <c r="M44" i="49"/>
  <c r="Q43" i="49"/>
  <c r="M43" i="49"/>
  <c r="Q42" i="49"/>
  <c r="M42" i="49"/>
  <c r="Q41" i="49"/>
  <c r="M41" i="49"/>
  <c r="Q40" i="49"/>
  <c r="M40" i="49"/>
  <c r="Q39" i="49"/>
  <c r="M39" i="49"/>
  <c r="Q38" i="49"/>
  <c r="M38" i="49"/>
  <c r="Q37" i="49"/>
  <c r="M37" i="49"/>
  <c r="Q36" i="49"/>
  <c r="M36" i="49"/>
  <c r="Q35" i="49"/>
  <c r="M35" i="49"/>
  <c r="Q34" i="49"/>
  <c r="M34" i="49"/>
  <c r="Q33" i="49"/>
  <c r="M33" i="49"/>
  <c r="Q32" i="49"/>
  <c r="M32" i="49"/>
  <c r="Q31" i="49"/>
  <c r="M31" i="49"/>
  <c r="Q30" i="49"/>
  <c r="M30" i="49"/>
  <c r="Q29" i="49"/>
  <c r="M29" i="49"/>
  <c r="Q28" i="49"/>
  <c r="M28" i="49"/>
  <c r="Q27" i="49"/>
  <c r="M27" i="49"/>
  <c r="Q26" i="49"/>
  <c r="M26" i="49"/>
  <c r="Q25" i="49"/>
  <c r="M25" i="49"/>
  <c r="Q24" i="49"/>
  <c r="M24" i="49"/>
  <c r="Q23" i="49"/>
  <c r="M23" i="49"/>
  <c r="Q22" i="49"/>
  <c r="M22" i="49"/>
  <c r="Q21" i="49"/>
  <c r="M21" i="49"/>
  <c r="Q20" i="49"/>
  <c r="M20" i="49"/>
  <c r="Q19" i="49"/>
  <c r="M19" i="49"/>
  <c r="Q18" i="49"/>
  <c r="M18" i="49"/>
  <c r="Q17" i="49"/>
  <c r="M17" i="49"/>
  <c r="Q16" i="49"/>
  <c r="M16" i="49"/>
  <c r="Q15" i="49"/>
  <c r="M15" i="49"/>
  <c r="Q14" i="49"/>
  <c r="M14" i="49"/>
  <c r="Q13" i="49"/>
  <c r="M13" i="49"/>
  <c r="Q12" i="49"/>
  <c r="M12" i="49"/>
  <c r="Q11" i="49"/>
  <c r="M11" i="49"/>
  <c r="Q10" i="49"/>
  <c r="Q180" i="49" s="1"/>
  <c r="M10" i="49"/>
  <c r="B9" i="49"/>
  <c r="C9" i="49" s="1"/>
  <c r="D9" i="49" s="1"/>
  <c r="E9" i="49" s="1"/>
  <c r="F9" i="49" s="1"/>
  <c r="G9" i="49" s="1"/>
  <c r="H9" i="49" s="1"/>
  <c r="I9" i="49" s="1"/>
  <c r="J9" i="49" s="1"/>
  <c r="K9" i="49" s="1"/>
  <c r="L9" i="49" s="1"/>
  <c r="M9" i="49" s="1"/>
  <c r="N9" i="49" s="1"/>
  <c r="O9" i="49" s="1"/>
  <c r="P9" i="49" s="1"/>
  <c r="Q9" i="49" s="1"/>
  <c r="Q178" i="48"/>
  <c r="M178" i="48"/>
  <c r="Q177" i="48"/>
  <c r="M177" i="48"/>
  <c r="Q176" i="48"/>
  <c r="M176" i="48"/>
  <c r="Q175" i="48"/>
  <c r="M175" i="48"/>
  <c r="Q174" i="48"/>
  <c r="M174" i="48"/>
  <c r="Q173" i="48"/>
  <c r="M173" i="48"/>
  <c r="Q172" i="48"/>
  <c r="M172" i="48"/>
  <c r="Q171" i="48"/>
  <c r="M171" i="48"/>
  <c r="Q170" i="48"/>
  <c r="M170" i="48"/>
  <c r="Q169" i="48"/>
  <c r="M169" i="48"/>
  <c r="Q168" i="48"/>
  <c r="M168" i="48"/>
  <c r="Q167" i="48"/>
  <c r="M167" i="48"/>
  <c r="Q166" i="48"/>
  <c r="M166" i="48"/>
  <c r="Q165" i="48"/>
  <c r="M165" i="48"/>
  <c r="Q164" i="48"/>
  <c r="M164" i="48"/>
  <c r="Q163" i="48"/>
  <c r="M163" i="48"/>
  <c r="Q162" i="48"/>
  <c r="M162" i="48"/>
  <c r="Q161" i="48"/>
  <c r="M161" i="48"/>
  <c r="Q160" i="48"/>
  <c r="M160" i="48"/>
  <c r="Q159" i="48"/>
  <c r="M159" i="48"/>
  <c r="Q158" i="48"/>
  <c r="M158" i="48"/>
  <c r="Q157" i="48"/>
  <c r="M157" i="48"/>
  <c r="Q156" i="48"/>
  <c r="M156" i="48"/>
  <c r="Q155" i="48"/>
  <c r="M155" i="48"/>
  <c r="Q154" i="48"/>
  <c r="M154" i="48"/>
  <c r="Q153" i="48"/>
  <c r="M153" i="48"/>
  <c r="Q152" i="48"/>
  <c r="M152" i="48"/>
  <c r="Q151" i="48"/>
  <c r="M151" i="48"/>
  <c r="Q150" i="48"/>
  <c r="M150" i="48"/>
  <c r="Q149" i="48"/>
  <c r="M149" i="48"/>
  <c r="Q148" i="48"/>
  <c r="M148" i="48"/>
  <c r="Q147" i="48"/>
  <c r="M147" i="48"/>
  <c r="Q146" i="48"/>
  <c r="M146" i="48"/>
  <c r="Q145" i="48"/>
  <c r="M145" i="48"/>
  <c r="Q144" i="48"/>
  <c r="M144" i="48"/>
  <c r="Q143" i="48"/>
  <c r="M143" i="48"/>
  <c r="Q142" i="48"/>
  <c r="M142" i="48"/>
  <c r="Q141" i="48"/>
  <c r="M141" i="48"/>
  <c r="Q140" i="48"/>
  <c r="M140" i="48"/>
  <c r="Q139" i="48"/>
  <c r="M139" i="48"/>
  <c r="Q138" i="48"/>
  <c r="M138" i="48"/>
  <c r="Q137" i="48"/>
  <c r="M137" i="48"/>
  <c r="Q136" i="48"/>
  <c r="M136" i="48"/>
  <c r="Q135" i="48"/>
  <c r="M135" i="48"/>
  <c r="Q134" i="48"/>
  <c r="M134" i="48"/>
  <c r="Q133" i="48"/>
  <c r="M133" i="48"/>
  <c r="Q132" i="48"/>
  <c r="M132" i="48"/>
  <c r="Q131" i="48"/>
  <c r="M131" i="48"/>
  <c r="Q130" i="48"/>
  <c r="M130" i="48"/>
  <c r="Q129" i="48"/>
  <c r="M129" i="48"/>
  <c r="Q128" i="48"/>
  <c r="M128" i="48"/>
  <c r="Q127" i="48"/>
  <c r="M127" i="48"/>
  <c r="Q126" i="48"/>
  <c r="M126" i="48"/>
  <c r="Q125" i="48"/>
  <c r="M125" i="48"/>
  <c r="Q124" i="48"/>
  <c r="M124" i="48"/>
  <c r="Q123" i="48"/>
  <c r="M123" i="48"/>
  <c r="Q122" i="48"/>
  <c r="M122" i="48"/>
  <c r="Q121" i="48"/>
  <c r="M121" i="48"/>
  <c r="Q120" i="48"/>
  <c r="M120" i="48"/>
  <c r="Q119" i="48"/>
  <c r="M119" i="48"/>
  <c r="Q118" i="48"/>
  <c r="M118" i="48"/>
  <c r="Q117" i="48"/>
  <c r="M117" i="48"/>
  <c r="Q116" i="48"/>
  <c r="M116" i="48"/>
  <c r="Q115" i="48"/>
  <c r="M115" i="48"/>
  <c r="Q114" i="48"/>
  <c r="M114" i="48"/>
  <c r="Q113" i="48"/>
  <c r="M113" i="48"/>
  <c r="Q112" i="48"/>
  <c r="M112" i="48"/>
  <c r="Q111" i="48"/>
  <c r="M111" i="48"/>
  <c r="Q110" i="48"/>
  <c r="M110" i="48"/>
  <c r="Q109" i="48"/>
  <c r="M109" i="48"/>
  <c r="Q108" i="48"/>
  <c r="M108" i="48"/>
  <c r="Q107" i="48"/>
  <c r="M107" i="48"/>
  <c r="Q106" i="48"/>
  <c r="M106" i="48"/>
  <c r="Q105" i="48"/>
  <c r="M105" i="48"/>
  <c r="Q104" i="48"/>
  <c r="M104" i="48"/>
  <c r="Q103" i="48"/>
  <c r="M103" i="48"/>
  <c r="Q102" i="48"/>
  <c r="M102" i="48"/>
  <c r="Q101" i="48"/>
  <c r="M101" i="48"/>
  <c r="Q100" i="48"/>
  <c r="M100" i="48"/>
  <c r="Q99" i="48"/>
  <c r="M99" i="48"/>
  <c r="Q98" i="48"/>
  <c r="M98" i="48"/>
  <c r="Q97" i="48"/>
  <c r="M97" i="48"/>
  <c r="Q96" i="48"/>
  <c r="M96" i="48"/>
  <c r="Q95" i="48"/>
  <c r="M95" i="48"/>
  <c r="Q94" i="48"/>
  <c r="M94" i="48"/>
  <c r="Q93" i="48"/>
  <c r="M93" i="48"/>
  <c r="Q92" i="48"/>
  <c r="M92" i="48"/>
  <c r="Q91" i="48"/>
  <c r="M91" i="48"/>
  <c r="Q90" i="48"/>
  <c r="M90" i="48"/>
  <c r="Q89" i="48"/>
  <c r="M89" i="48"/>
  <c r="Q88" i="48"/>
  <c r="M88" i="48"/>
  <c r="Q87" i="48"/>
  <c r="M87" i="48"/>
  <c r="Q86" i="48"/>
  <c r="M86" i="48"/>
  <c r="Q85" i="48"/>
  <c r="M85" i="48"/>
  <c r="Q84" i="48"/>
  <c r="M84" i="48"/>
  <c r="Q83" i="48"/>
  <c r="M83" i="48"/>
  <c r="Q82" i="48"/>
  <c r="M82" i="48"/>
  <c r="Q81" i="48"/>
  <c r="M81" i="48"/>
  <c r="Q80" i="48"/>
  <c r="M80" i="48"/>
  <c r="Q79" i="48"/>
  <c r="M79" i="48"/>
  <c r="Q78" i="48"/>
  <c r="M78" i="48"/>
  <c r="Q77" i="48"/>
  <c r="M77" i="48"/>
  <c r="Q76" i="48"/>
  <c r="M76" i="48"/>
  <c r="Q75" i="48"/>
  <c r="M75" i="48"/>
  <c r="Q74" i="48"/>
  <c r="M74" i="48"/>
  <c r="Q73" i="48"/>
  <c r="M73" i="48"/>
  <c r="Q72" i="48"/>
  <c r="M72" i="48"/>
  <c r="Q71" i="48"/>
  <c r="M71" i="48"/>
  <c r="Q70" i="48"/>
  <c r="M70" i="48"/>
  <c r="Q69" i="48"/>
  <c r="M69" i="48"/>
  <c r="Q68" i="48"/>
  <c r="M68" i="48"/>
  <c r="Q67" i="48"/>
  <c r="M67" i="48"/>
  <c r="Q66" i="48"/>
  <c r="M66" i="48"/>
  <c r="Q65" i="48"/>
  <c r="M65" i="48"/>
  <c r="Q64" i="48"/>
  <c r="M64" i="48"/>
  <c r="Q63" i="48"/>
  <c r="M63" i="48"/>
  <c r="Q62" i="48"/>
  <c r="M62" i="48"/>
  <c r="Q61" i="48"/>
  <c r="M61" i="48"/>
  <c r="Q60" i="48"/>
  <c r="M60" i="48"/>
  <c r="Q59" i="48"/>
  <c r="M59" i="48"/>
  <c r="Q58" i="48"/>
  <c r="M58" i="48"/>
  <c r="Q57" i="48"/>
  <c r="M57" i="48"/>
  <c r="Q56" i="48"/>
  <c r="M56" i="48"/>
  <c r="Q55" i="48"/>
  <c r="M55" i="48"/>
  <c r="Q54" i="48"/>
  <c r="M54" i="48"/>
  <c r="Q53" i="48"/>
  <c r="M53" i="48"/>
  <c r="Q52" i="48"/>
  <c r="M52" i="48"/>
  <c r="Q51" i="48"/>
  <c r="M51" i="48"/>
  <c r="Q50" i="48"/>
  <c r="M50" i="48"/>
  <c r="Q49" i="48"/>
  <c r="M49" i="48"/>
  <c r="Q48" i="48"/>
  <c r="M48" i="48"/>
  <c r="Q47" i="48"/>
  <c r="M47" i="48"/>
  <c r="Q46" i="48"/>
  <c r="M46" i="48"/>
  <c r="Q45" i="48"/>
  <c r="M45" i="48"/>
  <c r="Q44" i="48"/>
  <c r="M44" i="48"/>
  <c r="Q43" i="48"/>
  <c r="M43" i="48"/>
  <c r="Q42" i="48"/>
  <c r="M42" i="48"/>
  <c r="Q41" i="48"/>
  <c r="M41" i="48"/>
  <c r="Q40" i="48"/>
  <c r="M40" i="48"/>
  <c r="Q39" i="48"/>
  <c r="M39" i="48"/>
  <c r="Q38" i="48"/>
  <c r="M38" i="48"/>
  <c r="Q37" i="48"/>
  <c r="M37" i="48"/>
  <c r="Q36" i="48"/>
  <c r="M36" i="48"/>
  <c r="Q35" i="48"/>
  <c r="M35" i="48"/>
  <c r="Q34" i="48"/>
  <c r="M34" i="48"/>
  <c r="Q33" i="48"/>
  <c r="M33" i="48"/>
  <c r="Q32" i="48"/>
  <c r="M32" i="48"/>
  <c r="Q31" i="48"/>
  <c r="M31" i="48"/>
  <c r="Q30" i="48"/>
  <c r="M30" i="48"/>
  <c r="Q29" i="48"/>
  <c r="M29" i="48"/>
  <c r="Q28" i="48"/>
  <c r="M28" i="48"/>
  <c r="Q27" i="48"/>
  <c r="M27" i="48"/>
  <c r="Q26" i="48"/>
  <c r="M26" i="48"/>
  <c r="Q25" i="48"/>
  <c r="M25" i="48"/>
  <c r="Q24" i="48"/>
  <c r="M24" i="48"/>
  <c r="Q23" i="48"/>
  <c r="M23" i="48"/>
  <c r="Q22" i="48"/>
  <c r="M22" i="48"/>
  <c r="Q21" i="48"/>
  <c r="M21" i="48"/>
  <c r="Q20" i="48"/>
  <c r="M20" i="48"/>
  <c r="Q19" i="48"/>
  <c r="M19" i="48"/>
  <c r="Q18" i="48"/>
  <c r="M18" i="48"/>
  <c r="Q17" i="48"/>
  <c r="M17" i="48"/>
  <c r="Q16" i="48"/>
  <c r="M16" i="48"/>
  <c r="Q15" i="48"/>
  <c r="M15" i="48"/>
  <c r="Q14" i="48"/>
  <c r="M14" i="48"/>
  <c r="Q13" i="48"/>
  <c r="M13" i="48"/>
  <c r="Q12" i="48"/>
  <c r="M12" i="48"/>
  <c r="Q11" i="48"/>
  <c r="M11" i="48"/>
  <c r="Q10" i="48"/>
  <c r="Q180" i="48" s="1"/>
  <c r="M10" i="48"/>
  <c r="M180" i="48" s="1"/>
  <c r="B9" i="48"/>
  <c r="C9" i="48" s="1"/>
  <c r="D9" i="48" s="1"/>
  <c r="E9" i="48" s="1"/>
  <c r="F9" i="48" s="1"/>
  <c r="G9" i="48" s="1"/>
  <c r="H9" i="48" s="1"/>
  <c r="I9" i="48" s="1"/>
  <c r="J9" i="48" s="1"/>
  <c r="K9" i="48" s="1"/>
  <c r="L9" i="48" s="1"/>
  <c r="M9" i="48" s="1"/>
  <c r="N9" i="48" s="1"/>
  <c r="O9" i="48" s="1"/>
  <c r="P9" i="48" s="1"/>
  <c r="Q9" i="48" s="1"/>
  <c r="Q178" i="47"/>
  <c r="M178" i="47"/>
  <c r="Q177" i="47"/>
  <c r="M177" i="47"/>
  <c r="Q176" i="47"/>
  <c r="M176" i="47"/>
  <c r="Q175" i="47"/>
  <c r="M175" i="47"/>
  <c r="Q174" i="47"/>
  <c r="M174" i="47"/>
  <c r="Q173" i="47"/>
  <c r="M173" i="47"/>
  <c r="Q172" i="47"/>
  <c r="M172" i="47"/>
  <c r="Q171" i="47"/>
  <c r="M171" i="47"/>
  <c r="Q170" i="47"/>
  <c r="M170" i="47"/>
  <c r="Q169" i="47"/>
  <c r="M169" i="47"/>
  <c r="Q168" i="47"/>
  <c r="M168" i="47"/>
  <c r="Q167" i="47"/>
  <c r="M167" i="47"/>
  <c r="Q166" i="47"/>
  <c r="M166" i="47"/>
  <c r="Q165" i="47"/>
  <c r="M165" i="47"/>
  <c r="Q164" i="47"/>
  <c r="M164" i="47"/>
  <c r="Q163" i="47"/>
  <c r="M163" i="47"/>
  <c r="Q162" i="47"/>
  <c r="M162" i="47"/>
  <c r="Q161" i="47"/>
  <c r="M161" i="47"/>
  <c r="Q160" i="47"/>
  <c r="M160" i="47"/>
  <c r="Q159" i="47"/>
  <c r="M159" i="47"/>
  <c r="Q158" i="47"/>
  <c r="M158" i="47"/>
  <c r="Q157" i="47"/>
  <c r="M157" i="47"/>
  <c r="Q156" i="47"/>
  <c r="M156" i="47"/>
  <c r="Q155" i="47"/>
  <c r="M155" i="47"/>
  <c r="Q154" i="47"/>
  <c r="M154" i="47"/>
  <c r="Q153" i="47"/>
  <c r="M153" i="47"/>
  <c r="Q152" i="47"/>
  <c r="M152" i="47"/>
  <c r="Q151" i="47"/>
  <c r="M151" i="47"/>
  <c r="Q150" i="47"/>
  <c r="M150" i="47"/>
  <c r="Q149" i="47"/>
  <c r="M149" i="47"/>
  <c r="Q148" i="47"/>
  <c r="M148" i="47"/>
  <c r="Q147" i="47"/>
  <c r="M147" i="47"/>
  <c r="Q146" i="47"/>
  <c r="M146" i="47"/>
  <c r="Q145" i="47"/>
  <c r="M145" i="47"/>
  <c r="Q144" i="47"/>
  <c r="M144" i="47"/>
  <c r="Q143" i="47"/>
  <c r="M143" i="47"/>
  <c r="Q142" i="47"/>
  <c r="M142" i="47"/>
  <c r="Q141" i="47"/>
  <c r="M141" i="47"/>
  <c r="Q140" i="47"/>
  <c r="M140" i="47"/>
  <c r="Q139" i="47"/>
  <c r="M139" i="47"/>
  <c r="Q138" i="47"/>
  <c r="M138" i="47"/>
  <c r="Q137" i="47"/>
  <c r="M137" i="47"/>
  <c r="Q136" i="47"/>
  <c r="M136" i="47"/>
  <c r="Q135" i="47"/>
  <c r="M135" i="47"/>
  <c r="Q134" i="47"/>
  <c r="M134" i="47"/>
  <c r="Q133" i="47"/>
  <c r="M133" i="47"/>
  <c r="Q132" i="47"/>
  <c r="M132" i="47"/>
  <c r="Q131" i="47"/>
  <c r="M131" i="47"/>
  <c r="Q130" i="47"/>
  <c r="M130" i="47"/>
  <c r="Q129" i="47"/>
  <c r="M129" i="47"/>
  <c r="Q128" i="47"/>
  <c r="M128" i="47"/>
  <c r="Q127" i="47"/>
  <c r="M127" i="47"/>
  <c r="Q126" i="47"/>
  <c r="M126" i="47"/>
  <c r="Q125" i="47"/>
  <c r="M125" i="47"/>
  <c r="Q124" i="47"/>
  <c r="M124" i="47"/>
  <c r="Q123" i="47"/>
  <c r="M123" i="47"/>
  <c r="Q122" i="47"/>
  <c r="M122" i="47"/>
  <c r="Q121" i="47"/>
  <c r="M121" i="47"/>
  <c r="Q120" i="47"/>
  <c r="M120" i="47"/>
  <c r="Q119" i="47"/>
  <c r="M119" i="47"/>
  <c r="Q118" i="47"/>
  <c r="M118" i="47"/>
  <c r="Q117" i="47"/>
  <c r="M117" i="47"/>
  <c r="Q116" i="47"/>
  <c r="M116" i="47"/>
  <c r="Q115" i="47"/>
  <c r="M115" i="47"/>
  <c r="Q114" i="47"/>
  <c r="M114" i="47"/>
  <c r="Q113" i="47"/>
  <c r="M113" i="47"/>
  <c r="Q112" i="47"/>
  <c r="M112" i="47"/>
  <c r="Q111" i="47"/>
  <c r="M111" i="47"/>
  <c r="Q110" i="47"/>
  <c r="M110" i="47"/>
  <c r="Q109" i="47"/>
  <c r="M109" i="47"/>
  <c r="Q108" i="47"/>
  <c r="M108" i="47"/>
  <c r="Q107" i="47"/>
  <c r="M107" i="47"/>
  <c r="Q106" i="47"/>
  <c r="M106" i="47"/>
  <c r="Q105" i="47"/>
  <c r="M105" i="47"/>
  <c r="Q104" i="47"/>
  <c r="M104" i="47"/>
  <c r="Q103" i="47"/>
  <c r="M103" i="47"/>
  <c r="Q102" i="47"/>
  <c r="M102" i="47"/>
  <c r="Q101" i="47"/>
  <c r="M101" i="47"/>
  <c r="Q100" i="47"/>
  <c r="M100" i="47"/>
  <c r="Q99" i="47"/>
  <c r="M99" i="47"/>
  <c r="Q98" i="47"/>
  <c r="M98" i="47"/>
  <c r="Q97" i="47"/>
  <c r="M97" i="47"/>
  <c r="Q96" i="47"/>
  <c r="M96" i="47"/>
  <c r="Q95" i="47"/>
  <c r="M95" i="47"/>
  <c r="Q94" i="47"/>
  <c r="M94" i="47"/>
  <c r="Q93" i="47"/>
  <c r="M93" i="47"/>
  <c r="Q92" i="47"/>
  <c r="M92" i="47"/>
  <c r="Q91" i="47"/>
  <c r="M91" i="47"/>
  <c r="Q90" i="47"/>
  <c r="M90" i="47"/>
  <c r="Q89" i="47"/>
  <c r="M89" i="47"/>
  <c r="Q88" i="47"/>
  <c r="M88" i="47"/>
  <c r="Q87" i="47"/>
  <c r="M87" i="47"/>
  <c r="Q86" i="47"/>
  <c r="M86" i="47"/>
  <c r="Q85" i="47"/>
  <c r="M85" i="47"/>
  <c r="Q84" i="47"/>
  <c r="M84" i="47"/>
  <c r="Q83" i="47"/>
  <c r="M83" i="47"/>
  <c r="Q82" i="47"/>
  <c r="M82" i="47"/>
  <c r="Q81" i="47"/>
  <c r="M81" i="47"/>
  <c r="Q80" i="47"/>
  <c r="M80" i="47"/>
  <c r="Q79" i="47"/>
  <c r="M79" i="47"/>
  <c r="Q78" i="47"/>
  <c r="M78" i="47"/>
  <c r="Q77" i="47"/>
  <c r="M77" i="47"/>
  <c r="Q76" i="47"/>
  <c r="M76" i="47"/>
  <c r="Q75" i="47"/>
  <c r="M75" i="47"/>
  <c r="Q74" i="47"/>
  <c r="M74" i="47"/>
  <c r="Q73" i="47"/>
  <c r="M73" i="47"/>
  <c r="Q72" i="47"/>
  <c r="M72" i="47"/>
  <c r="Q71" i="47"/>
  <c r="M71" i="47"/>
  <c r="Q70" i="47"/>
  <c r="M70" i="47"/>
  <c r="Q69" i="47"/>
  <c r="M69" i="47"/>
  <c r="Q68" i="47"/>
  <c r="M68" i="47"/>
  <c r="Q67" i="47"/>
  <c r="M67" i="47"/>
  <c r="Q66" i="47"/>
  <c r="M66" i="47"/>
  <c r="Q65" i="47"/>
  <c r="M65" i="47"/>
  <c r="Q64" i="47"/>
  <c r="M64" i="47"/>
  <c r="Q63" i="47"/>
  <c r="M63" i="47"/>
  <c r="Q62" i="47"/>
  <c r="M62" i="47"/>
  <c r="Q61" i="47"/>
  <c r="M61" i="47"/>
  <c r="Q60" i="47"/>
  <c r="M60" i="47"/>
  <c r="Q59" i="47"/>
  <c r="M59" i="47"/>
  <c r="Q58" i="47"/>
  <c r="M58" i="47"/>
  <c r="Q57" i="47"/>
  <c r="M57" i="47"/>
  <c r="Q56" i="47"/>
  <c r="M56" i="47"/>
  <c r="Q55" i="47"/>
  <c r="M55" i="47"/>
  <c r="Q54" i="47"/>
  <c r="M54" i="47"/>
  <c r="Q53" i="47"/>
  <c r="M53" i="47"/>
  <c r="Q52" i="47"/>
  <c r="M52" i="47"/>
  <c r="Q51" i="47"/>
  <c r="M51" i="47"/>
  <c r="Q50" i="47"/>
  <c r="M50" i="47"/>
  <c r="Q49" i="47"/>
  <c r="M49" i="47"/>
  <c r="Q48" i="47"/>
  <c r="M48" i="47"/>
  <c r="Q47" i="47"/>
  <c r="M47" i="47"/>
  <c r="Q46" i="47"/>
  <c r="M46" i="47"/>
  <c r="Q45" i="47"/>
  <c r="M45" i="47"/>
  <c r="Q44" i="47"/>
  <c r="M44" i="47"/>
  <c r="Q43" i="47"/>
  <c r="M43" i="47"/>
  <c r="Q42" i="47"/>
  <c r="M42" i="47"/>
  <c r="Q41" i="47"/>
  <c r="M41" i="47"/>
  <c r="Q40" i="47"/>
  <c r="M40" i="47"/>
  <c r="Q39" i="47"/>
  <c r="M39" i="47"/>
  <c r="Q38" i="47"/>
  <c r="M38" i="47"/>
  <c r="Q37" i="47"/>
  <c r="M37" i="47"/>
  <c r="Q36" i="47"/>
  <c r="M36" i="47"/>
  <c r="Q35" i="47"/>
  <c r="M35" i="47"/>
  <c r="Q34" i="47"/>
  <c r="M34" i="47"/>
  <c r="Q33" i="47"/>
  <c r="M33" i="47"/>
  <c r="Q32" i="47"/>
  <c r="M32" i="47"/>
  <c r="Q31" i="47"/>
  <c r="M31" i="47"/>
  <c r="Q30" i="47"/>
  <c r="M30" i="47"/>
  <c r="Q29" i="47"/>
  <c r="M29" i="47"/>
  <c r="Q28" i="47"/>
  <c r="M28" i="47"/>
  <c r="Q27" i="47"/>
  <c r="M27" i="47"/>
  <c r="Q26" i="47"/>
  <c r="M26" i="47"/>
  <c r="Q25" i="47"/>
  <c r="M25" i="47"/>
  <c r="Q24" i="47"/>
  <c r="M24" i="47"/>
  <c r="Q23" i="47"/>
  <c r="M23" i="47"/>
  <c r="Q22" i="47"/>
  <c r="M22" i="47"/>
  <c r="Q21" i="47"/>
  <c r="M21" i="47"/>
  <c r="Q20" i="47"/>
  <c r="M20" i="47"/>
  <c r="Q19" i="47"/>
  <c r="M19" i="47"/>
  <c r="Q18" i="47"/>
  <c r="M18" i="47"/>
  <c r="Q17" i="47"/>
  <c r="M17" i="47"/>
  <c r="Q16" i="47"/>
  <c r="M16" i="47"/>
  <c r="Q15" i="47"/>
  <c r="M15" i="47"/>
  <c r="Q14" i="47"/>
  <c r="M14" i="47"/>
  <c r="Q13" i="47"/>
  <c r="M13" i="47"/>
  <c r="Q12" i="47"/>
  <c r="M12" i="47"/>
  <c r="Q11" i="47"/>
  <c r="M11" i="47"/>
  <c r="Q10" i="47"/>
  <c r="Q180" i="47" s="1"/>
  <c r="M10" i="47"/>
  <c r="M180" i="47" s="1"/>
  <c r="B9" i="47"/>
  <c r="C9" i="47" s="1"/>
  <c r="D9" i="47" s="1"/>
  <c r="E9" i="47" s="1"/>
  <c r="F9" i="47" s="1"/>
  <c r="G9" i="47" s="1"/>
  <c r="H9" i="47" s="1"/>
  <c r="I9" i="47" s="1"/>
  <c r="J9" i="47" s="1"/>
  <c r="K9" i="47" s="1"/>
  <c r="L9" i="47" s="1"/>
  <c r="M9" i="47" s="1"/>
  <c r="N9" i="47" s="1"/>
  <c r="O9" i="47" s="1"/>
  <c r="P9" i="47" s="1"/>
  <c r="Q9" i="47" s="1"/>
  <c r="Q178" i="46"/>
  <c r="M178" i="46"/>
  <c r="Q177" i="46"/>
  <c r="M177" i="46"/>
  <c r="Q176" i="46"/>
  <c r="M176" i="46"/>
  <c r="Q175" i="46"/>
  <c r="M175" i="46"/>
  <c r="Q174" i="46"/>
  <c r="M174" i="46"/>
  <c r="Q173" i="46"/>
  <c r="M173" i="46"/>
  <c r="Q172" i="46"/>
  <c r="M172" i="46"/>
  <c r="Q171" i="46"/>
  <c r="M171" i="46"/>
  <c r="Q170" i="46"/>
  <c r="M170" i="46"/>
  <c r="Q169" i="46"/>
  <c r="M169" i="46"/>
  <c r="Q168" i="46"/>
  <c r="M168" i="46"/>
  <c r="Q167" i="46"/>
  <c r="M167" i="46"/>
  <c r="Q166" i="46"/>
  <c r="M166" i="46"/>
  <c r="Q165" i="46"/>
  <c r="M165" i="46"/>
  <c r="Q164" i="46"/>
  <c r="M164" i="46"/>
  <c r="Q163" i="46"/>
  <c r="M163" i="46"/>
  <c r="Q162" i="46"/>
  <c r="M162" i="46"/>
  <c r="Q161" i="46"/>
  <c r="M161" i="46"/>
  <c r="Q160" i="46"/>
  <c r="M160" i="46"/>
  <c r="Q159" i="46"/>
  <c r="M159" i="46"/>
  <c r="Q158" i="46"/>
  <c r="M158" i="46"/>
  <c r="Q157" i="46"/>
  <c r="M157" i="46"/>
  <c r="Q156" i="46"/>
  <c r="M156" i="46"/>
  <c r="Q155" i="46"/>
  <c r="M155" i="46"/>
  <c r="Q154" i="46"/>
  <c r="M154" i="46"/>
  <c r="Q153" i="46"/>
  <c r="M153" i="46"/>
  <c r="Q152" i="46"/>
  <c r="M152" i="46"/>
  <c r="Q151" i="46"/>
  <c r="M151" i="46"/>
  <c r="Q150" i="46"/>
  <c r="M150" i="46"/>
  <c r="Q149" i="46"/>
  <c r="M149" i="46"/>
  <c r="Q148" i="46"/>
  <c r="M148" i="46"/>
  <c r="Q147" i="46"/>
  <c r="M147" i="46"/>
  <c r="Q146" i="46"/>
  <c r="M146" i="46"/>
  <c r="Q145" i="46"/>
  <c r="M145" i="46"/>
  <c r="Q144" i="46"/>
  <c r="M144" i="46"/>
  <c r="Q143" i="46"/>
  <c r="M143" i="46"/>
  <c r="Q142" i="46"/>
  <c r="M142" i="46"/>
  <c r="Q141" i="46"/>
  <c r="M141" i="46"/>
  <c r="Q140" i="46"/>
  <c r="M140" i="46"/>
  <c r="Q139" i="46"/>
  <c r="M139" i="46"/>
  <c r="Q138" i="46"/>
  <c r="M138" i="46"/>
  <c r="Q137" i="46"/>
  <c r="M137" i="46"/>
  <c r="Q136" i="46"/>
  <c r="M136" i="46"/>
  <c r="Q135" i="46"/>
  <c r="M135" i="46"/>
  <c r="Q134" i="46"/>
  <c r="M134" i="46"/>
  <c r="Q133" i="46"/>
  <c r="M133" i="46"/>
  <c r="Q132" i="46"/>
  <c r="M132" i="46"/>
  <c r="Q131" i="46"/>
  <c r="M131" i="46"/>
  <c r="Q130" i="46"/>
  <c r="M130" i="46"/>
  <c r="Q129" i="46"/>
  <c r="M129" i="46"/>
  <c r="Q128" i="46"/>
  <c r="M128" i="46"/>
  <c r="Q127" i="46"/>
  <c r="M127" i="46"/>
  <c r="Q126" i="46"/>
  <c r="M126" i="46"/>
  <c r="Q125" i="46"/>
  <c r="M125" i="46"/>
  <c r="Q124" i="46"/>
  <c r="M124" i="46"/>
  <c r="Q123" i="46"/>
  <c r="M123" i="46"/>
  <c r="Q122" i="46"/>
  <c r="M122" i="46"/>
  <c r="Q121" i="46"/>
  <c r="M121" i="46"/>
  <c r="Q120" i="46"/>
  <c r="M120" i="46"/>
  <c r="Q119" i="46"/>
  <c r="M119" i="46"/>
  <c r="Q118" i="46"/>
  <c r="M118" i="46"/>
  <c r="Q117" i="46"/>
  <c r="M117" i="46"/>
  <c r="Q116" i="46"/>
  <c r="M116" i="46"/>
  <c r="Q115" i="46"/>
  <c r="M115" i="46"/>
  <c r="Q114" i="46"/>
  <c r="M114" i="46"/>
  <c r="Q113" i="46"/>
  <c r="M113" i="46"/>
  <c r="Q112" i="46"/>
  <c r="M112" i="46"/>
  <c r="Q111" i="46"/>
  <c r="M111" i="46"/>
  <c r="Q110" i="46"/>
  <c r="M110" i="46"/>
  <c r="Q109" i="46"/>
  <c r="M109" i="46"/>
  <c r="Q108" i="46"/>
  <c r="M108" i="46"/>
  <c r="Q107" i="46"/>
  <c r="M107" i="46"/>
  <c r="Q106" i="46"/>
  <c r="M106" i="46"/>
  <c r="Q105" i="46"/>
  <c r="M105" i="46"/>
  <c r="Q104" i="46"/>
  <c r="M104" i="46"/>
  <c r="Q103" i="46"/>
  <c r="M103" i="46"/>
  <c r="Q102" i="46"/>
  <c r="M102" i="46"/>
  <c r="Q101" i="46"/>
  <c r="M101" i="46"/>
  <c r="Q100" i="46"/>
  <c r="M100" i="46"/>
  <c r="Q99" i="46"/>
  <c r="M99" i="46"/>
  <c r="Q98" i="46"/>
  <c r="M98" i="46"/>
  <c r="Q97" i="46"/>
  <c r="M97" i="46"/>
  <c r="Q96" i="46"/>
  <c r="M96" i="46"/>
  <c r="Q95" i="46"/>
  <c r="M95" i="46"/>
  <c r="Q94" i="46"/>
  <c r="M94" i="46"/>
  <c r="Q93" i="46"/>
  <c r="M93" i="46"/>
  <c r="Q92" i="46"/>
  <c r="M92" i="46"/>
  <c r="Q91" i="46"/>
  <c r="M91" i="46"/>
  <c r="Q90" i="46"/>
  <c r="M90" i="46"/>
  <c r="Q89" i="46"/>
  <c r="M89" i="46"/>
  <c r="Q88" i="46"/>
  <c r="M88" i="46"/>
  <c r="Q87" i="46"/>
  <c r="M87" i="46"/>
  <c r="Q86" i="46"/>
  <c r="M86" i="46"/>
  <c r="Q85" i="46"/>
  <c r="M85" i="46"/>
  <c r="Q84" i="46"/>
  <c r="M84" i="46"/>
  <c r="Q83" i="46"/>
  <c r="M83" i="46"/>
  <c r="Q82" i="46"/>
  <c r="M82" i="46"/>
  <c r="Q81" i="46"/>
  <c r="M81" i="46"/>
  <c r="Q80" i="46"/>
  <c r="M80" i="46"/>
  <c r="Q79" i="46"/>
  <c r="M79" i="46"/>
  <c r="Q78" i="46"/>
  <c r="M78" i="46"/>
  <c r="Q77" i="46"/>
  <c r="M77" i="46"/>
  <c r="Q76" i="46"/>
  <c r="M76" i="46"/>
  <c r="Q75" i="46"/>
  <c r="M75" i="46"/>
  <c r="Q74" i="46"/>
  <c r="M74" i="46"/>
  <c r="Q73" i="46"/>
  <c r="M73" i="46"/>
  <c r="Q72" i="46"/>
  <c r="M72" i="46"/>
  <c r="Q71" i="46"/>
  <c r="M71" i="46"/>
  <c r="Q70" i="46"/>
  <c r="M70" i="46"/>
  <c r="Q69" i="46"/>
  <c r="M69" i="46"/>
  <c r="Q68" i="46"/>
  <c r="M68" i="46"/>
  <c r="Q67" i="46"/>
  <c r="M67" i="46"/>
  <c r="Q66" i="46"/>
  <c r="M66" i="46"/>
  <c r="Q65" i="46"/>
  <c r="M65" i="46"/>
  <c r="Q64" i="46"/>
  <c r="M64" i="46"/>
  <c r="Q63" i="46"/>
  <c r="M63" i="46"/>
  <c r="Q62" i="46"/>
  <c r="M62" i="46"/>
  <c r="Q61" i="46"/>
  <c r="M61" i="46"/>
  <c r="Q60" i="46"/>
  <c r="M60" i="46"/>
  <c r="Q59" i="46"/>
  <c r="M59" i="46"/>
  <c r="Q58" i="46"/>
  <c r="M58" i="46"/>
  <c r="Q57" i="46"/>
  <c r="M57" i="46"/>
  <c r="Q56" i="46"/>
  <c r="M56" i="46"/>
  <c r="Q55" i="46"/>
  <c r="M55" i="46"/>
  <c r="Q54" i="46"/>
  <c r="M54" i="46"/>
  <c r="Q53" i="46"/>
  <c r="M53" i="46"/>
  <c r="Q52" i="46"/>
  <c r="M52" i="46"/>
  <c r="Q51" i="46"/>
  <c r="M51" i="46"/>
  <c r="Q50" i="46"/>
  <c r="M50" i="46"/>
  <c r="Q49" i="46"/>
  <c r="M49" i="46"/>
  <c r="Q48" i="46"/>
  <c r="M48" i="46"/>
  <c r="Q47" i="46"/>
  <c r="M47" i="46"/>
  <c r="Q46" i="46"/>
  <c r="M46" i="46"/>
  <c r="Q45" i="46"/>
  <c r="M45" i="46"/>
  <c r="Q44" i="46"/>
  <c r="M44" i="46"/>
  <c r="Q43" i="46"/>
  <c r="M43" i="46"/>
  <c r="Q42" i="46"/>
  <c r="M42" i="46"/>
  <c r="Q41" i="46"/>
  <c r="M41" i="46"/>
  <c r="Q40" i="46"/>
  <c r="M40" i="46"/>
  <c r="Q39" i="46"/>
  <c r="M39" i="46"/>
  <c r="Q38" i="46"/>
  <c r="M38" i="46"/>
  <c r="Q37" i="46"/>
  <c r="M37" i="46"/>
  <c r="Q36" i="46"/>
  <c r="M36" i="46"/>
  <c r="Q35" i="46"/>
  <c r="M35" i="46"/>
  <c r="Q34" i="46"/>
  <c r="M34" i="46"/>
  <c r="Q33" i="46"/>
  <c r="M33" i="46"/>
  <c r="Q32" i="46"/>
  <c r="M32" i="46"/>
  <c r="Q31" i="46"/>
  <c r="M31" i="46"/>
  <c r="Q30" i="46"/>
  <c r="M30" i="46"/>
  <c r="Q29" i="46"/>
  <c r="M29" i="46"/>
  <c r="Q28" i="46"/>
  <c r="M28" i="46"/>
  <c r="Q27" i="46"/>
  <c r="M27" i="46"/>
  <c r="Q26" i="46"/>
  <c r="M26" i="46"/>
  <c r="Q25" i="46"/>
  <c r="M25" i="46"/>
  <c r="Q24" i="46"/>
  <c r="M24" i="46"/>
  <c r="Q23" i="46"/>
  <c r="M23" i="46"/>
  <c r="Q22" i="46"/>
  <c r="M22" i="46"/>
  <c r="Q21" i="46"/>
  <c r="M21" i="46"/>
  <c r="Q20" i="46"/>
  <c r="M20" i="46"/>
  <c r="Q19" i="46"/>
  <c r="M19" i="46"/>
  <c r="Q18" i="46"/>
  <c r="M18" i="46"/>
  <c r="Q17" i="46"/>
  <c r="M17" i="46"/>
  <c r="Q16" i="46"/>
  <c r="M16" i="46"/>
  <c r="Q15" i="46"/>
  <c r="M15" i="46"/>
  <c r="Q14" i="46"/>
  <c r="M14" i="46"/>
  <c r="Q13" i="46"/>
  <c r="M13" i="46"/>
  <c r="Q12" i="46"/>
  <c r="M12" i="46"/>
  <c r="Q11" i="46"/>
  <c r="M11" i="46"/>
  <c r="Q10" i="46"/>
  <c r="Q180" i="46" s="1"/>
  <c r="M10" i="46"/>
  <c r="M180" i="46" s="1"/>
  <c r="B9" i="46"/>
  <c r="C9" i="46" s="1"/>
  <c r="D9" i="46" s="1"/>
  <c r="E9" i="46" s="1"/>
  <c r="F9" i="46" s="1"/>
  <c r="G9" i="46" s="1"/>
  <c r="H9" i="46" s="1"/>
  <c r="I9" i="46" s="1"/>
  <c r="J9" i="46" s="1"/>
  <c r="K9" i="46" s="1"/>
  <c r="L9" i="46" s="1"/>
  <c r="M9" i="46" s="1"/>
  <c r="N9" i="46" s="1"/>
  <c r="O9" i="46" s="1"/>
  <c r="P9" i="46" s="1"/>
  <c r="Q9" i="46" s="1"/>
  <c r="P179" i="45"/>
  <c r="O179" i="45"/>
  <c r="N179" i="45"/>
  <c r="L179" i="45"/>
  <c r="K179" i="45"/>
  <c r="J179" i="45"/>
  <c r="I179" i="45"/>
  <c r="H179" i="45"/>
  <c r="Q178" i="45"/>
  <c r="M178" i="45"/>
  <c r="Q177" i="45"/>
  <c r="M177" i="45"/>
  <c r="Q176" i="45"/>
  <c r="M176" i="45"/>
  <c r="Q175" i="45"/>
  <c r="M175" i="45"/>
  <c r="Q174" i="45"/>
  <c r="M174" i="45"/>
  <c r="Q173" i="45"/>
  <c r="M173" i="45"/>
  <c r="Q172" i="45"/>
  <c r="M172" i="45"/>
  <c r="Q171" i="45"/>
  <c r="M171" i="45"/>
  <c r="Q170" i="45"/>
  <c r="M170" i="45"/>
  <c r="Q169" i="45"/>
  <c r="M169" i="45"/>
  <c r="Q168" i="45"/>
  <c r="M168" i="45"/>
  <c r="Q167" i="45"/>
  <c r="M167" i="45"/>
  <c r="Q166" i="45"/>
  <c r="M166" i="45"/>
  <c r="Q165" i="45"/>
  <c r="M165" i="45"/>
  <c r="Q164" i="45"/>
  <c r="M164" i="45"/>
  <c r="Q163" i="45"/>
  <c r="M163" i="45"/>
  <c r="Q162" i="45"/>
  <c r="M162" i="45"/>
  <c r="Q161" i="45"/>
  <c r="M161" i="45"/>
  <c r="Q160" i="45"/>
  <c r="M160" i="45"/>
  <c r="Q159" i="45"/>
  <c r="M159" i="45"/>
  <c r="Q158" i="45"/>
  <c r="M158" i="45"/>
  <c r="Q157" i="45"/>
  <c r="M157" i="45"/>
  <c r="Q156" i="45"/>
  <c r="M156" i="45"/>
  <c r="Q155" i="45"/>
  <c r="M155" i="45"/>
  <c r="Q154" i="45"/>
  <c r="M154" i="45"/>
  <c r="Q153" i="45"/>
  <c r="M153" i="45"/>
  <c r="Q152" i="45"/>
  <c r="M152" i="45"/>
  <c r="Q151" i="45"/>
  <c r="M151" i="45"/>
  <c r="Q150" i="45"/>
  <c r="M150" i="45"/>
  <c r="Q149" i="45"/>
  <c r="M149" i="45"/>
  <c r="Q148" i="45"/>
  <c r="M148" i="45"/>
  <c r="Q147" i="45"/>
  <c r="M147" i="45"/>
  <c r="Q146" i="45"/>
  <c r="M146" i="45"/>
  <c r="Q145" i="45"/>
  <c r="M145" i="45"/>
  <c r="Q144" i="45"/>
  <c r="M144" i="45"/>
  <c r="Q143" i="45"/>
  <c r="M143" i="45"/>
  <c r="Q142" i="45"/>
  <c r="M142" i="45"/>
  <c r="Q141" i="45"/>
  <c r="M141" i="45"/>
  <c r="Q140" i="45"/>
  <c r="M140" i="45"/>
  <c r="Q139" i="45"/>
  <c r="M139" i="45"/>
  <c r="Q138" i="45"/>
  <c r="M138" i="45"/>
  <c r="Q137" i="45"/>
  <c r="M137" i="45"/>
  <c r="Q136" i="45"/>
  <c r="M136" i="45"/>
  <c r="Q135" i="45"/>
  <c r="M135" i="45"/>
  <c r="Q134" i="45"/>
  <c r="M134" i="45"/>
  <c r="Q133" i="45"/>
  <c r="M133" i="45"/>
  <c r="Q132" i="45"/>
  <c r="M132" i="45"/>
  <c r="Q131" i="45"/>
  <c r="M131" i="45"/>
  <c r="Q130" i="45"/>
  <c r="M130" i="45"/>
  <c r="Q129" i="45"/>
  <c r="M129" i="45"/>
  <c r="Q128" i="45"/>
  <c r="M128" i="45"/>
  <c r="Q127" i="45"/>
  <c r="M127" i="45"/>
  <c r="Q126" i="45"/>
  <c r="M126" i="45"/>
  <c r="Q125" i="45"/>
  <c r="M125" i="45"/>
  <c r="Q124" i="45"/>
  <c r="M124" i="45"/>
  <c r="Q123" i="45"/>
  <c r="M123" i="45"/>
  <c r="Q122" i="45"/>
  <c r="M122" i="45"/>
  <c r="Q121" i="45"/>
  <c r="M121" i="45"/>
  <c r="Q120" i="45"/>
  <c r="M120" i="45"/>
  <c r="Q119" i="45"/>
  <c r="M119" i="45"/>
  <c r="Q118" i="45"/>
  <c r="M118" i="45"/>
  <c r="Q117" i="45"/>
  <c r="M117" i="45"/>
  <c r="Q116" i="45"/>
  <c r="M116" i="45"/>
  <c r="Q115" i="45"/>
  <c r="M115" i="45"/>
  <c r="Q114" i="45"/>
  <c r="M114" i="45"/>
  <c r="Q113" i="45"/>
  <c r="M113" i="45"/>
  <c r="Q112" i="45"/>
  <c r="M112" i="45"/>
  <c r="Q111" i="45"/>
  <c r="M111" i="45"/>
  <c r="Q110" i="45"/>
  <c r="M110" i="45"/>
  <c r="Q109" i="45"/>
  <c r="M109" i="45"/>
  <c r="Q108" i="45"/>
  <c r="M108" i="45"/>
  <c r="Q107" i="45"/>
  <c r="M107" i="45"/>
  <c r="Q106" i="45"/>
  <c r="M106" i="45"/>
  <c r="Q105" i="45"/>
  <c r="M105" i="45"/>
  <c r="Q104" i="45"/>
  <c r="M104" i="45"/>
  <c r="Q103" i="45"/>
  <c r="M103" i="45"/>
  <c r="Q102" i="45"/>
  <c r="M102" i="45"/>
  <c r="Q101" i="45"/>
  <c r="M101" i="45"/>
  <c r="Q100" i="45"/>
  <c r="M100" i="45"/>
  <c r="Q99" i="45"/>
  <c r="M99" i="45"/>
  <c r="Q98" i="45"/>
  <c r="M98" i="45"/>
  <c r="Q97" i="45"/>
  <c r="M97" i="45"/>
  <c r="Q96" i="45"/>
  <c r="M96" i="45"/>
  <c r="Q95" i="45"/>
  <c r="M95" i="45"/>
  <c r="Q94" i="45"/>
  <c r="M94" i="45"/>
  <c r="Q93" i="45"/>
  <c r="M93" i="45"/>
  <c r="Q92" i="45"/>
  <c r="M92" i="45"/>
  <c r="Q91" i="45"/>
  <c r="M91" i="45"/>
  <c r="Q90" i="45"/>
  <c r="M90" i="45"/>
  <c r="Q89" i="45"/>
  <c r="M89" i="45"/>
  <c r="Q88" i="45"/>
  <c r="M88" i="45"/>
  <c r="Q87" i="45"/>
  <c r="M87" i="45"/>
  <c r="Q86" i="45"/>
  <c r="M86" i="45"/>
  <c r="Q85" i="45"/>
  <c r="M85" i="45"/>
  <c r="Q84" i="45"/>
  <c r="M84" i="45"/>
  <c r="Q83" i="45"/>
  <c r="M83" i="45"/>
  <c r="Q82" i="45"/>
  <c r="M82" i="45"/>
  <c r="Q81" i="45"/>
  <c r="M81" i="45"/>
  <c r="Q80" i="45"/>
  <c r="M80" i="45"/>
  <c r="Q79" i="45"/>
  <c r="M79" i="45"/>
  <c r="Q78" i="45"/>
  <c r="M78" i="45"/>
  <c r="Q77" i="45"/>
  <c r="M77" i="45"/>
  <c r="Q76" i="45"/>
  <c r="M76" i="45"/>
  <c r="Q75" i="45"/>
  <c r="M75" i="45"/>
  <c r="Q74" i="45"/>
  <c r="M74" i="45"/>
  <c r="Q73" i="45"/>
  <c r="M73" i="45"/>
  <c r="Q72" i="45"/>
  <c r="M72" i="45"/>
  <c r="Q71" i="45"/>
  <c r="M71" i="45"/>
  <c r="Q70" i="45"/>
  <c r="M70" i="45"/>
  <c r="Q69" i="45"/>
  <c r="M69" i="45"/>
  <c r="Q68" i="45"/>
  <c r="M68" i="45"/>
  <c r="Q67" i="45"/>
  <c r="M67" i="45"/>
  <c r="Q66" i="45"/>
  <c r="M66" i="45"/>
  <c r="Q65" i="45"/>
  <c r="M65" i="45"/>
  <c r="Q64" i="45"/>
  <c r="M64" i="45"/>
  <c r="Q63" i="45"/>
  <c r="M63" i="45"/>
  <c r="Q62" i="45"/>
  <c r="M62" i="45"/>
  <c r="Q61" i="45"/>
  <c r="M61" i="45"/>
  <c r="Q60" i="45"/>
  <c r="M60" i="45"/>
  <c r="Q59" i="45"/>
  <c r="M59" i="45"/>
  <c r="Q58" i="45"/>
  <c r="M58" i="45"/>
  <c r="Q57" i="45"/>
  <c r="M57" i="45"/>
  <c r="Q56" i="45"/>
  <c r="M56" i="45"/>
  <c r="Q55" i="45"/>
  <c r="M55" i="45"/>
  <c r="Q54" i="45"/>
  <c r="M54" i="45"/>
  <c r="Q53" i="45"/>
  <c r="M53" i="45"/>
  <c r="Q52" i="45"/>
  <c r="M52" i="45"/>
  <c r="Q51" i="45"/>
  <c r="M51" i="45"/>
  <c r="Q50" i="45"/>
  <c r="M50" i="45"/>
  <c r="Q49" i="45"/>
  <c r="M49" i="45"/>
  <c r="Q48" i="45"/>
  <c r="M48" i="45"/>
  <c r="Q47" i="45"/>
  <c r="M47" i="45"/>
  <c r="Q46" i="45"/>
  <c r="M46" i="45"/>
  <c r="Q45" i="45"/>
  <c r="M45" i="45"/>
  <c r="Q44" i="45"/>
  <c r="M44" i="45"/>
  <c r="Q43" i="45"/>
  <c r="M43" i="45"/>
  <c r="Q42" i="45"/>
  <c r="M42" i="45"/>
  <c r="Q41" i="45"/>
  <c r="M41" i="45"/>
  <c r="Q40" i="45"/>
  <c r="M40" i="45"/>
  <c r="Q39" i="45"/>
  <c r="M39" i="45"/>
  <c r="Q38" i="45"/>
  <c r="M38" i="45"/>
  <c r="Q37" i="45"/>
  <c r="M37" i="45"/>
  <c r="Q36" i="45"/>
  <c r="M36" i="45"/>
  <c r="Q35" i="45"/>
  <c r="M35" i="45"/>
  <c r="Q34" i="45"/>
  <c r="M34" i="45"/>
  <c r="Q33" i="45"/>
  <c r="M33" i="45"/>
  <c r="Q32" i="45"/>
  <c r="M32" i="45"/>
  <c r="Q31" i="45"/>
  <c r="M31" i="45"/>
  <c r="Q30" i="45"/>
  <c r="M30" i="45"/>
  <c r="Q29" i="45"/>
  <c r="M29" i="45"/>
  <c r="Q28" i="45"/>
  <c r="M28" i="45"/>
  <c r="Q27" i="45"/>
  <c r="M27" i="45"/>
  <c r="Q26" i="45"/>
  <c r="M26" i="45"/>
  <c r="Q25" i="45"/>
  <c r="M25" i="45"/>
  <c r="Q24" i="45"/>
  <c r="M24" i="45"/>
  <c r="Q23" i="45"/>
  <c r="M23" i="45"/>
  <c r="Q22" i="45"/>
  <c r="M22" i="45"/>
  <c r="Q21" i="45"/>
  <c r="M21" i="45"/>
  <c r="Q20" i="45"/>
  <c r="M20" i="45"/>
  <c r="Q19" i="45"/>
  <c r="M19" i="45"/>
  <c r="Q18" i="45"/>
  <c r="M18" i="45"/>
  <c r="Q17" i="45"/>
  <c r="M17" i="45"/>
  <c r="Q16" i="45"/>
  <c r="M16" i="45"/>
  <c r="Q15" i="45"/>
  <c r="M15" i="45"/>
  <c r="Q14" i="45"/>
  <c r="M14" i="45"/>
  <c r="Q13" i="45"/>
  <c r="M13" i="45"/>
  <c r="Q12" i="45"/>
  <c r="M12" i="45"/>
  <c r="Q11" i="45"/>
  <c r="M11" i="45"/>
  <c r="Q10" i="45"/>
  <c r="Q179" i="45" s="1"/>
  <c r="M10" i="45"/>
  <c r="M179" i="45" s="1"/>
  <c r="B9" i="45"/>
  <c r="C9" i="45" s="1"/>
  <c r="D9" i="45" s="1"/>
  <c r="E9" i="45" s="1"/>
  <c r="F9" i="45" s="1"/>
  <c r="G9" i="45" s="1"/>
  <c r="H9" i="45" s="1"/>
  <c r="I9" i="45" s="1"/>
  <c r="J9" i="45" s="1"/>
  <c r="K9" i="45" s="1"/>
  <c r="L9" i="45" s="1"/>
  <c r="M9" i="45" s="1"/>
  <c r="N9" i="45" s="1"/>
  <c r="O9" i="45" s="1"/>
  <c r="P9" i="45" s="1"/>
  <c r="Q9" i="45" s="1"/>
  <c r="P179" i="44"/>
  <c r="O179" i="44"/>
  <c r="N179" i="44"/>
  <c r="L179" i="44"/>
  <c r="K179" i="44"/>
  <c r="J179" i="44"/>
  <c r="I179" i="44"/>
  <c r="H179" i="44"/>
  <c r="Q178" i="44"/>
  <c r="M178" i="44"/>
  <c r="Q177" i="44"/>
  <c r="M177" i="44"/>
  <c r="Q176" i="44"/>
  <c r="M176" i="44"/>
  <c r="Q175" i="44"/>
  <c r="M175" i="44"/>
  <c r="Q174" i="44"/>
  <c r="M174" i="44"/>
  <c r="Q173" i="44"/>
  <c r="M173" i="44"/>
  <c r="Q172" i="44"/>
  <c r="M172" i="44"/>
  <c r="Q171" i="44"/>
  <c r="M171" i="44"/>
  <c r="Q170" i="44"/>
  <c r="M170" i="44"/>
  <c r="Q169" i="44"/>
  <c r="M169" i="44"/>
  <c r="Q168" i="44"/>
  <c r="M168" i="44"/>
  <c r="Q167" i="44"/>
  <c r="M167" i="44"/>
  <c r="Q166" i="44"/>
  <c r="M166" i="44"/>
  <c r="Q165" i="44"/>
  <c r="M165" i="44"/>
  <c r="Q164" i="44"/>
  <c r="M164" i="44"/>
  <c r="Q163" i="44"/>
  <c r="M163" i="44"/>
  <c r="Q162" i="44"/>
  <c r="M162" i="44"/>
  <c r="Q161" i="44"/>
  <c r="M161" i="44"/>
  <c r="Q160" i="44"/>
  <c r="M160" i="44"/>
  <c r="Q159" i="44"/>
  <c r="M159" i="44"/>
  <c r="Q158" i="44"/>
  <c r="M158" i="44"/>
  <c r="Q157" i="44"/>
  <c r="M157" i="44"/>
  <c r="Q156" i="44"/>
  <c r="M156" i="44"/>
  <c r="Q155" i="44"/>
  <c r="M155" i="44"/>
  <c r="Q154" i="44"/>
  <c r="M154" i="44"/>
  <c r="Q153" i="44"/>
  <c r="M153" i="44"/>
  <c r="Q152" i="44"/>
  <c r="M152" i="44"/>
  <c r="Q151" i="44"/>
  <c r="M151" i="44"/>
  <c r="Q150" i="44"/>
  <c r="M150" i="44"/>
  <c r="Q149" i="44"/>
  <c r="M149" i="44"/>
  <c r="Q148" i="44"/>
  <c r="M148" i="44"/>
  <c r="Q147" i="44"/>
  <c r="M147" i="44"/>
  <c r="Q146" i="44"/>
  <c r="M146" i="44"/>
  <c r="Q145" i="44"/>
  <c r="M145" i="44"/>
  <c r="Q144" i="44"/>
  <c r="M144" i="44"/>
  <c r="Q143" i="44"/>
  <c r="M143" i="44"/>
  <c r="Q142" i="44"/>
  <c r="M142" i="44"/>
  <c r="Q141" i="44"/>
  <c r="M141" i="44"/>
  <c r="Q140" i="44"/>
  <c r="M140" i="44"/>
  <c r="Q139" i="44"/>
  <c r="M139" i="44"/>
  <c r="Q138" i="44"/>
  <c r="M138" i="44"/>
  <c r="Q137" i="44"/>
  <c r="M137" i="44"/>
  <c r="Q136" i="44"/>
  <c r="M136" i="44"/>
  <c r="Q135" i="44"/>
  <c r="M135" i="44"/>
  <c r="Q134" i="44"/>
  <c r="M134" i="44"/>
  <c r="Q133" i="44"/>
  <c r="M133" i="44"/>
  <c r="Q132" i="44"/>
  <c r="M132" i="44"/>
  <c r="Q131" i="44"/>
  <c r="M131" i="44"/>
  <c r="Q130" i="44"/>
  <c r="M130" i="44"/>
  <c r="Q129" i="44"/>
  <c r="M129" i="44"/>
  <c r="Q128" i="44"/>
  <c r="M128" i="44"/>
  <c r="Q127" i="44"/>
  <c r="M127" i="44"/>
  <c r="Q126" i="44"/>
  <c r="M126" i="44"/>
  <c r="Q125" i="44"/>
  <c r="M125" i="44"/>
  <c r="Q124" i="44"/>
  <c r="M124" i="44"/>
  <c r="Q123" i="44"/>
  <c r="M123" i="44"/>
  <c r="Q122" i="44"/>
  <c r="M122" i="44"/>
  <c r="Q121" i="44"/>
  <c r="M121" i="44"/>
  <c r="Q120" i="44"/>
  <c r="M120" i="44"/>
  <c r="Q119" i="44"/>
  <c r="M119" i="44"/>
  <c r="Q118" i="44"/>
  <c r="M118" i="44"/>
  <c r="Q117" i="44"/>
  <c r="M117" i="44"/>
  <c r="Q116" i="44"/>
  <c r="M116" i="44"/>
  <c r="Q115" i="44"/>
  <c r="M115" i="44"/>
  <c r="Q114" i="44"/>
  <c r="M114" i="44"/>
  <c r="Q113" i="44"/>
  <c r="M113" i="44"/>
  <c r="Q112" i="44"/>
  <c r="M112" i="44"/>
  <c r="Q111" i="44"/>
  <c r="M111" i="44"/>
  <c r="Q110" i="44"/>
  <c r="M110" i="44"/>
  <c r="Q109" i="44"/>
  <c r="M109" i="44"/>
  <c r="Q108" i="44"/>
  <c r="M108" i="44"/>
  <c r="Q107" i="44"/>
  <c r="M107" i="44"/>
  <c r="Q106" i="44"/>
  <c r="M106" i="44"/>
  <c r="Q105" i="44"/>
  <c r="M105" i="44"/>
  <c r="Q104" i="44"/>
  <c r="M104" i="44"/>
  <c r="Q103" i="44"/>
  <c r="M103" i="44"/>
  <c r="Q102" i="44"/>
  <c r="M102" i="44"/>
  <c r="Q101" i="44"/>
  <c r="M101" i="44"/>
  <c r="Q100" i="44"/>
  <c r="M100" i="44"/>
  <c r="Q99" i="44"/>
  <c r="M99" i="44"/>
  <c r="Q98" i="44"/>
  <c r="M98" i="44"/>
  <c r="Q97" i="44"/>
  <c r="M97" i="44"/>
  <c r="Q96" i="44"/>
  <c r="M96" i="44"/>
  <c r="Q95" i="44"/>
  <c r="M95" i="44"/>
  <c r="Q94" i="44"/>
  <c r="M94" i="44"/>
  <c r="Q93" i="44"/>
  <c r="M93" i="44"/>
  <c r="Q92" i="44"/>
  <c r="M92" i="44"/>
  <c r="Q91" i="44"/>
  <c r="M91" i="44"/>
  <c r="Q90" i="44"/>
  <c r="M90" i="44"/>
  <c r="Q89" i="44"/>
  <c r="M89" i="44"/>
  <c r="Q88" i="44"/>
  <c r="M88" i="44"/>
  <c r="Q87" i="44"/>
  <c r="M87" i="44"/>
  <c r="Q86" i="44"/>
  <c r="M86" i="44"/>
  <c r="Q85" i="44"/>
  <c r="M85" i="44"/>
  <c r="Q84" i="44"/>
  <c r="M84" i="44"/>
  <c r="Q83" i="44"/>
  <c r="M83" i="44"/>
  <c r="Q82" i="44"/>
  <c r="M82" i="44"/>
  <c r="Q81" i="44"/>
  <c r="M81" i="44"/>
  <c r="Q80" i="44"/>
  <c r="M80" i="44"/>
  <c r="Q79" i="44"/>
  <c r="M79" i="44"/>
  <c r="Q78" i="44"/>
  <c r="M78" i="44"/>
  <c r="Q77" i="44"/>
  <c r="M77" i="44"/>
  <c r="Q76" i="44"/>
  <c r="M76" i="44"/>
  <c r="Q75" i="44"/>
  <c r="M75" i="44"/>
  <c r="Q74" i="44"/>
  <c r="M74" i="44"/>
  <c r="Q73" i="44"/>
  <c r="M73" i="44"/>
  <c r="Q72" i="44"/>
  <c r="M72" i="44"/>
  <c r="Q71" i="44"/>
  <c r="M71" i="44"/>
  <c r="Q70" i="44"/>
  <c r="M70" i="44"/>
  <c r="Q69" i="44"/>
  <c r="M69" i="44"/>
  <c r="Q68" i="44"/>
  <c r="M68" i="44"/>
  <c r="Q67" i="44"/>
  <c r="M67" i="44"/>
  <c r="Q66" i="44"/>
  <c r="M66" i="44"/>
  <c r="Q65" i="44"/>
  <c r="M65" i="44"/>
  <c r="Q64" i="44"/>
  <c r="M64" i="44"/>
  <c r="Q63" i="44"/>
  <c r="M63" i="44"/>
  <c r="Q62" i="44"/>
  <c r="M62" i="44"/>
  <c r="Q61" i="44"/>
  <c r="M61" i="44"/>
  <c r="Q60" i="44"/>
  <c r="M60" i="44"/>
  <c r="Q59" i="44"/>
  <c r="M59" i="44"/>
  <c r="Q58" i="44"/>
  <c r="M58" i="44"/>
  <c r="Q57" i="44"/>
  <c r="M57" i="44"/>
  <c r="Q56" i="44"/>
  <c r="M56" i="44"/>
  <c r="Q55" i="44"/>
  <c r="M55" i="44"/>
  <c r="Q54" i="44"/>
  <c r="M54" i="44"/>
  <c r="Q53" i="44"/>
  <c r="M53" i="44"/>
  <c r="Q52" i="44"/>
  <c r="M52" i="44"/>
  <c r="Q51" i="44"/>
  <c r="M51" i="44"/>
  <c r="Q50" i="44"/>
  <c r="M50" i="44"/>
  <c r="Q49" i="44"/>
  <c r="M49" i="44"/>
  <c r="Q48" i="44"/>
  <c r="M48" i="44"/>
  <c r="Q47" i="44"/>
  <c r="M47" i="44"/>
  <c r="Q46" i="44"/>
  <c r="M46" i="44"/>
  <c r="Q45" i="44"/>
  <c r="M45" i="44"/>
  <c r="Q44" i="44"/>
  <c r="M44" i="44"/>
  <c r="Q43" i="44"/>
  <c r="M43" i="44"/>
  <c r="Q42" i="44"/>
  <c r="M42" i="44"/>
  <c r="Q41" i="44"/>
  <c r="M41" i="44"/>
  <c r="Q40" i="44"/>
  <c r="M40" i="44"/>
  <c r="Q39" i="44"/>
  <c r="M39" i="44"/>
  <c r="Q38" i="44"/>
  <c r="M38" i="44"/>
  <c r="Q37" i="44"/>
  <c r="M37" i="44"/>
  <c r="Q36" i="44"/>
  <c r="M36" i="44"/>
  <c r="Q35" i="44"/>
  <c r="M35" i="44"/>
  <c r="Q34" i="44"/>
  <c r="M34" i="44"/>
  <c r="Q33" i="44"/>
  <c r="M33" i="44"/>
  <c r="Q32" i="44"/>
  <c r="M32" i="44"/>
  <c r="Q31" i="44"/>
  <c r="M31" i="44"/>
  <c r="Q30" i="44"/>
  <c r="M30" i="44"/>
  <c r="Q29" i="44"/>
  <c r="M29" i="44"/>
  <c r="Q28" i="44"/>
  <c r="M28" i="44"/>
  <c r="Q27" i="44"/>
  <c r="M27" i="44"/>
  <c r="Q26" i="44"/>
  <c r="M26" i="44"/>
  <c r="Q25" i="44"/>
  <c r="M25" i="44"/>
  <c r="Q24" i="44"/>
  <c r="M24" i="44"/>
  <c r="Q23" i="44"/>
  <c r="M23" i="44"/>
  <c r="Q22" i="44"/>
  <c r="M22" i="44"/>
  <c r="Q21" i="44"/>
  <c r="M21" i="44"/>
  <c r="Q20" i="44"/>
  <c r="M20" i="44"/>
  <c r="Q19" i="44"/>
  <c r="M19" i="44"/>
  <c r="Q18" i="44"/>
  <c r="M18" i="44"/>
  <c r="Q17" i="44"/>
  <c r="M17" i="44"/>
  <c r="Q16" i="44"/>
  <c r="M16" i="44"/>
  <c r="Q15" i="44"/>
  <c r="M15" i="44"/>
  <c r="Q14" i="44"/>
  <c r="M14" i="44"/>
  <c r="Q13" i="44"/>
  <c r="M13" i="44"/>
  <c r="Q12" i="44"/>
  <c r="M12" i="44"/>
  <c r="Q11" i="44"/>
  <c r="M11" i="44"/>
  <c r="Q10" i="44"/>
  <c r="Q179" i="44" s="1"/>
  <c r="M10" i="44"/>
  <c r="M179" i="44" s="1"/>
  <c r="B9" i="44"/>
  <c r="C9" i="44" s="1"/>
  <c r="D9" i="44" s="1"/>
  <c r="E9" i="44" s="1"/>
  <c r="F9" i="44" s="1"/>
  <c r="G9" i="44" s="1"/>
  <c r="H9" i="44" s="1"/>
  <c r="I9" i="44" s="1"/>
  <c r="J9" i="44" s="1"/>
  <c r="K9" i="44" s="1"/>
  <c r="L9" i="44" s="1"/>
  <c r="M9" i="44" s="1"/>
  <c r="N9" i="44" s="1"/>
  <c r="O9" i="44" s="1"/>
  <c r="P9" i="44" s="1"/>
  <c r="Q9" i="44" s="1"/>
  <c r="P179" i="43"/>
  <c r="O179" i="43"/>
  <c r="N179" i="43"/>
  <c r="L179" i="43"/>
  <c r="K179" i="43"/>
  <c r="J179" i="43"/>
  <c r="I179" i="43"/>
  <c r="H179" i="43"/>
  <c r="Q178" i="43"/>
  <c r="M178" i="43"/>
  <c r="Q177" i="43"/>
  <c r="M177" i="43"/>
  <c r="Q176" i="43"/>
  <c r="M176" i="43"/>
  <c r="Q175" i="43"/>
  <c r="M175" i="43"/>
  <c r="Q174" i="43"/>
  <c r="M174" i="43"/>
  <c r="Q173" i="43"/>
  <c r="M173" i="43"/>
  <c r="Q172" i="43"/>
  <c r="M172" i="43"/>
  <c r="Q171" i="43"/>
  <c r="M171" i="43"/>
  <c r="Q170" i="43"/>
  <c r="M170" i="43"/>
  <c r="Q169" i="43"/>
  <c r="M169" i="43"/>
  <c r="Q168" i="43"/>
  <c r="M168" i="43"/>
  <c r="Q167" i="43"/>
  <c r="M167" i="43"/>
  <c r="Q166" i="43"/>
  <c r="M166" i="43"/>
  <c r="Q165" i="43"/>
  <c r="M165" i="43"/>
  <c r="Q164" i="43"/>
  <c r="M164" i="43"/>
  <c r="Q163" i="43"/>
  <c r="M163" i="43"/>
  <c r="Q162" i="43"/>
  <c r="M162" i="43"/>
  <c r="Q161" i="43"/>
  <c r="M161" i="43"/>
  <c r="Q160" i="43"/>
  <c r="M160" i="43"/>
  <c r="Q159" i="43"/>
  <c r="M159" i="43"/>
  <c r="Q158" i="43"/>
  <c r="M158" i="43"/>
  <c r="Q157" i="43"/>
  <c r="M157" i="43"/>
  <c r="Q156" i="43"/>
  <c r="M156" i="43"/>
  <c r="Q155" i="43"/>
  <c r="M155" i="43"/>
  <c r="Q154" i="43"/>
  <c r="M154" i="43"/>
  <c r="Q153" i="43"/>
  <c r="M153" i="43"/>
  <c r="Q152" i="43"/>
  <c r="M152" i="43"/>
  <c r="Q151" i="43"/>
  <c r="M151" i="43"/>
  <c r="Q150" i="43"/>
  <c r="M150" i="43"/>
  <c r="Q149" i="43"/>
  <c r="M149" i="43"/>
  <c r="Q148" i="43"/>
  <c r="M148" i="43"/>
  <c r="Q147" i="43"/>
  <c r="M147" i="43"/>
  <c r="Q146" i="43"/>
  <c r="M146" i="43"/>
  <c r="Q145" i="43"/>
  <c r="M145" i="43"/>
  <c r="Q144" i="43"/>
  <c r="M144" i="43"/>
  <c r="Q143" i="43"/>
  <c r="M143" i="43"/>
  <c r="Q142" i="43"/>
  <c r="M142" i="43"/>
  <c r="Q141" i="43"/>
  <c r="M141" i="43"/>
  <c r="Q140" i="43"/>
  <c r="M140" i="43"/>
  <c r="Q139" i="43"/>
  <c r="M139" i="43"/>
  <c r="Q138" i="43"/>
  <c r="M138" i="43"/>
  <c r="Q137" i="43"/>
  <c r="M137" i="43"/>
  <c r="M136" i="43"/>
  <c r="Q135" i="43"/>
  <c r="M135" i="43"/>
  <c r="Q134" i="43"/>
  <c r="M134" i="43"/>
  <c r="Q133" i="43"/>
  <c r="M133" i="43"/>
  <c r="Q132" i="43"/>
  <c r="M132" i="43"/>
  <c r="Q131" i="43"/>
  <c r="M131" i="43"/>
  <c r="Q130" i="43"/>
  <c r="M130" i="43"/>
  <c r="Q129" i="43"/>
  <c r="M129" i="43"/>
  <c r="Q128" i="43"/>
  <c r="M128" i="43"/>
  <c r="Q127" i="43"/>
  <c r="M127" i="43"/>
  <c r="Q126" i="43"/>
  <c r="M126" i="43"/>
  <c r="Q125" i="43"/>
  <c r="M125" i="43"/>
  <c r="Q124" i="43"/>
  <c r="M124" i="43"/>
  <c r="Q123" i="43"/>
  <c r="M123" i="43"/>
  <c r="Q122" i="43"/>
  <c r="M122" i="43"/>
  <c r="Q121" i="43"/>
  <c r="M121" i="43"/>
  <c r="Q120" i="43"/>
  <c r="M120" i="43"/>
  <c r="Q119" i="43"/>
  <c r="M119" i="43"/>
  <c r="Q118" i="43"/>
  <c r="M118" i="43"/>
  <c r="Q117" i="43"/>
  <c r="M117" i="43"/>
  <c r="Q116" i="43"/>
  <c r="M116" i="43"/>
  <c r="Q115" i="43"/>
  <c r="M115" i="43"/>
  <c r="Q114" i="43"/>
  <c r="M114" i="43"/>
  <c r="Q113" i="43"/>
  <c r="M113" i="43"/>
  <c r="Q112" i="43"/>
  <c r="M112" i="43"/>
  <c r="Q111" i="43"/>
  <c r="M111" i="43"/>
  <c r="Q110" i="43"/>
  <c r="M110" i="43"/>
  <c r="Q109" i="43"/>
  <c r="M109" i="43"/>
  <c r="Q108" i="43"/>
  <c r="M108" i="43"/>
  <c r="Q107" i="43"/>
  <c r="M107" i="43"/>
  <c r="Q106" i="43"/>
  <c r="M106" i="43"/>
  <c r="Q105" i="43"/>
  <c r="M105" i="43"/>
  <c r="Q104" i="43"/>
  <c r="M104" i="43"/>
  <c r="Q103" i="43"/>
  <c r="M103" i="43"/>
  <c r="Q102" i="43"/>
  <c r="M102" i="43"/>
  <c r="Q101" i="43"/>
  <c r="M101" i="43"/>
  <c r="Q100" i="43"/>
  <c r="M100" i="43"/>
  <c r="Q99" i="43"/>
  <c r="M99" i="43"/>
  <c r="Q98" i="43"/>
  <c r="M98" i="43"/>
  <c r="Q97" i="43"/>
  <c r="M97" i="43"/>
  <c r="Q96" i="43"/>
  <c r="M96" i="43"/>
  <c r="Q95" i="43"/>
  <c r="M95" i="43"/>
  <c r="Q94" i="43"/>
  <c r="M94" i="43"/>
  <c r="Q93" i="43"/>
  <c r="M93" i="43"/>
  <c r="Q92" i="43"/>
  <c r="M92" i="43"/>
  <c r="Q91" i="43"/>
  <c r="M91" i="43"/>
  <c r="Q90" i="43"/>
  <c r="M90" i="43"/>
  <c r="Q89" i="43"/>
  <c r="M89" i="43"/>
  <c r="Q88" i="43"/>
  <c r="M88" i="43"/>
  <c r="Q87" i="43"/>
  <c r="M87" i="43"/>
  <c r="Q86" i="43"/>
  <c r="M86" i="43"/>
  <c r="Q85" i="43"/>
  <c r="M85" i="43"/>
  <c r="Q84" i="43"/>
  <c r="M84" i="43"/>
  <c r="Q83" i="43"/>
  <c r="M83" i="43"/>
  <c r="Q82" i="43"/>
  <c r="M82" i="43"/>
  <c r="Q81" i="43"/>
  <c r="M81" i="43"/>
  <c r="Q80" i="43"/>
  <c r="M80" i="43"/>
  <c r="Q79" i="43"/>
  <c r="M79" i="43"/>
  <c r="Q78" i="43"/>
  <c r="M78" i="43"/>
  <c r="Q77" i="43"/>
  <c r="M77" i="43"/>
  <c r="Q76" i="43"/>
  <c r="M76" i="43"/>
  <c r="Q75" i="43"/>
  <c r="M75" i="43"/>
  <c r="Q74" i="43"/>
  <c r="M74" i="43"/>
  <c r="Q73" i="43"/>
  <c r="M73" i="43"/>
  <c r="Q72" i="43"/>
  <c r="M72" i="43"/>
  <c r="Q71" i="43"/>
  <c r="M71" i="43"/>
  <c r="Q70" i="43"/>
  <c r="M70" i="43"/>
  <c r="Q69" i="43"/>
  <c r="M69" i="43"/>
  <c r="Q68" i="43"/>
  <c r="M68" i="43"/>
  <c r="Q67" i="43"/>
  <c r="M67" i="43"/>
  <c r="Q66" i="43"/>
  <c r="M66" i="43"/>
  <c r="Q65" i="43"/>
  <c r="M65" i="43"/>
  <c r="Q64" i="43"/>
  <c r="M64" i="43"/>
  <c r="Q63" i="43"/>
  <c r="M63" i="43"/>
  <c r="Q62" i="43"/>
  <c r="M62" i="43"/>
  <c r="Q61" i="43"/>
  <c r="M61" i="43"/>
  <c r="Q60" i="43"/>
  <c r="M60" i="43"/>
  <c r="Q59" i="43"/>
  <c r="M59" i="43"/>
  <c r="Q58" i="43"/>
  <c r="M58" i="43"/>
  <c r="Q57" i="43"/>
  <c r="M57" i="43"/>
  <c r="Q56" i="43"/>
  <c r="M56" i="43"/>
  <c r="Q55" i="43"/>
  <c r="M55" i="43"/>
  <c r="Q54" i="43"/>
  <c r="M54" i="43"/>
  <c r="Q53" i="43"/>
  <c r="M53" i="43"/>
  <c r="Q52" i="43"/>
  <c r="M52" i="43"/>
  <c r="Q51" i="43"/>
  <c r="M51" i="43"/>
  <c r="Q50" i="43"/>
  <c r="M50" i="43"/>
  <c r="Q49" i="43"/>
  <c r="M49" i="43"/>
  <c r="Q48" i="43"/>
  <c r="M48" i="43"/>
  <c r="Q47" i="43"/>
  <c r="M47" i="43"/>
  <c r="Q46" i="43"/>
  <c r="M46" i="43"/>
  <c r="Q45" i="43"/>
  <c r="M45" i="43"/>
  <c r="Q44" i="43"/>
  <c r="M44" i="43"/>
  <c r="Q43" i="43"/>
  <c r="M43" i="43"/>
  <c r="Q42" i="43"/>
  <c r="M42" i="43"/>
  <c r="Q41" i="43"/>
  <c r="M41" i="43"/>
  <c r="Q40" i="43"/>
  <c r="M40" i="43"/>
  <c r="Q39" i="43"/>
  <c r="M39" i="43"/>
  <c r="Q38" i="43"/>
  <c r="M38" i="43"/>
  <c r="Q37" i="43"/>
  <c r="M37" i="43"/>
  <c r="Q36" i="43"/>
  <c r="M36" i="43"/>
  <c r="Q35" i="43"/>
  <c r="M35" i="43"/>
  <c r="Q34" i="43"/>
  <c r="M34" i="43"/>
  <c r="Q33" i="43"/>
  <c r="M33" i="43"/>
  <c r="Q32" i="43"/>
  <c r="M32" i="43"/>
  <c r="Q31" i="43"/>
  <c r="M31" i="43"/>
  <c r="Q30" i="43"/>
  <c r="M30" i="43"/>
  <c r="Q29" i="43"/>
  <c r="M29" i="43"/>
  <c r="Q28" i="43"/>
  <c r="M28" i="43"/>
  <c r="Q27" i="43"/>
  <c r="M27" i="43"/>
  <c r="Q26" i="43"/>
  <c r="M26" i="43"/>
  <c r="Q25" i="43"/>
  <c r="M25" i="43"/>
  <c r="Q24" i="43"/>
  <c r="M24" i="43"/>
  <c r="Q23" i="43"/>
  <c r="M23" i="43"/>
  <c r="Q22" i="43"/>
  <c r="M22" i="43"/>
  <c r="Q21" i="43"/>
  <c r="M21" i="43"/>
  <c r="Q20" i="43"/>
  <c r="M20" i="43"/>
  <c r="Q19" i="43"/>
  <c r="M19" i="43"/>
  <c r="Q18" i="43"/>
  <c r="M18" i="43"/>
  <c r="Q17" i="43"/>
  <c r="M17" i="43"/>
  <c r="Q16" i="43"/>
  <c r="M16" i="43"/>
  <c r="Q15" i="43"/>
  <c r="M15" i="43"/>
  <c r="Q14" i="43"/>
  <c r="M14" i="43"/>
  <c r="Q13" i="43"/>
  <c r="M13" i="43"/>
  <c r="Q12" i="43"/>
  <c r="M12" i="43"/>
  <c r="Q11" i="43"/>
  <c r="M11" i="43"/>
  <c r="Q10" i="43"/>
  <c r="Q179" i="43" s="1"/>
  <c r="M10" i="43"/>
  <c r="B9" i="43"/>
  <c r="C9" i="43" s="1"/>
  <c r="D9" i="43" s="1"/>
  <c r="E9" i="43" s="1"/>
  <c r="F9" i="43" s="1"/>
  <c r="G9" i="43" s="1"/>
  <c r="H9" i="43" s="1"/>
  <c r="I9" i="43" s="1"/>
  <c r="J9" i="43" s="1"/>
  <c r="K9" i="43" s="1"/>
  <c r="L9" i="43" s="1"/>
  <c r="M9" i="43" s="1"/>
  <c r="N9" i="43" s="1"/>
  <c r="O9" i="43" s="1"/>
  <c r="P9" i="43" s="1"/>
  <c r="Q9" i="43" s="1"/>
  <c r="P179" i="42"/>
  <c r="O179" i="42"/>
  <c r="N179" i="42"/>
  <c r="L179" i="42"/>
  <c r="K179" i="42"/>
  <c r="J179" i="42"/>
  <c r="I179" i="42"/>
  <c r="H179" i="42"/>
  <c r="Q178" i="42"/>
  <c r="M178" i="42"/>
  <c r="Q177" i="42"/>
  <c r="M177" i="42"/>
  <c r="Q176" i="42"/>
  <c r="M176" i="42"/>
  <c r="Q175" i="42"/>
  <c r="M175" i="42"/>
  <c r="Q174" i="42"/>
  <c r="M174" i="42"/>
  <c r="Q173" i="42"/>
  <c r="M173" i="42"/>
  <c r="Q172" i="42"/>
  <c r="M172" i="42"/>
  <c r="Q171" i="42"/>
  <c r="M171" i="42"/>
  <c r="Q170" i="42"/>
  <c r="M170" i="42"/>
  <c r="Q169" i="42"/>
  <c r="M169" i="42"/>
  <c r="Q168" i="42"/>
  <c r="M168" i="42"/>
  <c r="Q167" i="42"/>
  <c r="M167" i="42"/>
  <c r="Q166" i="42"/>
  <c r="M166" i="42"/>
  <c r="Q165" i="42"/>
  <c r="M165" i="42"/>
  <c r="Q164" i="42"/>
  <c r="M164" i="42"/>
  <c r="Q163" i="42"/>
  <c r="M163" i="42"/>
  <c r="Q162" i="42"/>
  <c r="M162" i="42"/>
  <c r="Q161" i="42"/>
  <c r="M161" i="42"/>
  <c r="Q160" i="42"/>
  <c r="M160" i="42"/>
  <c r="Q159" i="42"/>
  <c r="M159" i="42"/>
  <c r="Q158" i="42"/>
  <c r="M158" i="42"/>
  <c r="Q157" i="42"/>
  <c r="M157" i="42"/>
  <c r="Q156" i="42"/>
  <c r="M156" i="42"/>
  <c r="Q155" i="42"/>
  <c r="M155" i="42"/>
  <c r="Q154" i="42"/>
  <c r="M154" i="42"/>
  <c r="Q153" i="42"/>
  <c r="M153" i="42"/>
  <c r="Q152" i="42"/>
  <c r="M152" i="42"/>
  <c r="Q151" i="42"/>
  <c r="M151" i="42"/>
  <c r="Q150" i="42"/>
  <c r="M150" i="42"/>
  <c r="Q149" i="42"/>
  <c r="M149" i="42"/>
  <c r="Q148" i="42"/>
  <c r="M148" i="42"/>
  <c r="Q147" i="42"/>
  <c r="M147" i="42"/>
  <c r="Q146" i="42"/>
  <c r="M146" i="42"/>
  <c r="Q145" i="42"/>
  <c r="M145" i="42"/>
  <c r="Q144" i="42"/>
  <c r="M144" i="42"/>
  <c r="Q143" i="42"/>
  <c r="M143" i="42"/>
  <c r="Q142" i="42"/>
  <c r="M142" i="42"/>
  <c r="Q141" i="42"/>
  <c r="M141" i="42"/>
  <c r="Q140" i="42"/>
  <c r="M140" i="42"/>
  <c r="Q139" i="42"/>
  <c r="M139" i="42"/>
  <c r="Q138" i="42"/>
  <c r="M138" i="42"/>
  <c r="Q137" i="42"/>
  <c r="M137" i="42"/>
  <c r="Q136" i="42"/>
  <c r="M136" i="42"/>
  <c r="Q135" i="42"/>
  <c r="M135" i="42"/>
  <c r="Q134" i="42"/>
  <c r="M134" i="42"/>
  <c r="Q133" i="42"/>
  <c r="M133" i="42"/>
  <c r="Q132" i="42"/>
  <c r="M132" i="42"/>
  <c r="Q131" i="42"/>
  <c r="M131" i="42"/>
  <c r="Q130" i="42"/>
  <c r="M130" i="42"/>
  <c r="Q129" i="42"/>
  <c r="M129" i="42"/>
  <c r="Q128" i="42"/>
  <c r="M128" i="42"/>
  <c r="Q127" i="42"/>
  <c r="M127" i="42"/>
  <c r="Q126" i="42"/>
  <c r="M126" i="42"/>
  <c r="Q125" i="42"/>
  <c r="M125" i="42"/>
  <c r="Q124" i="42"/>
  <c r="M124" i="42"/>
  <c r="Q123" i="42"/>
  <c r="M123" i="42"/>
  <c r="Q122" i="42"/>
  <c r="M122" i="42"/>
  <c r="Q121" i="42"/>
  <c r="M121" i="42"/>
  <c r="Q120" i="42"/>
  <c r="M120" i="42"/>
  <c r="Q119" i="42"/>
  <c r="M119" i="42"/>
  <c r="Q118" i="42"/>
  <c r="M118" i="42"/>
  <c r="Q117" i="42"/>
  <c r="M117" i="42"/>
  <c r="Q116" i="42"/>
  <c r="M116" i="42"/>
  <c r="Q115" i="42"/>
  <c r="M115" i="42"/>
  <c r="Q114" i="42"/>
  <c r="M114" i="42"/>
  <c r="Q113" i="42"/>
  <c r="M113" i="42"/>
  <c r="Q112" i="42"/>
  <c r="M112" i="42"/>
  <c r="Q111" i="42"/>
  <c r="M111" i="42"/>
  <c r="Q110" i="42"/>
  <c r="M110" i="42"/>
  <c r="Q109" i="42"/>
  <c r="M109" i="42"/>
  <c r="Q108" i="42"/>
  <c r="M108" i="42"/>
  <c r="Q107" i="42"/>
  <c r="M107" i="42"/>
  <c r="Q106" i="42"/>
  <c r="M106" i="42"/>
  <c r="Q105" i="42"/>
  <c r="M105" i="42"/>
  <c r="Q104" i="42"/>
  <c r="M104" i="42"/>
  <c r="Q103" i="42"/>
  <c r="M103" i="42"/>
  <c r="Q102" i="42"/>
  <c r="M102" i="42"/>
  <c r="Q101" i="42"/>
  <c r="M101" i="42"/>
  <c r="Q100" i="42"/>
  <c r="M100" i="42"/>
  <c r="Q99" i="42"/>
  <c r="M99" i="42"/>
  <c r="Q98" i="42"/>
  <c r="M98" i="42"/>
  <c r="Q97" i="42"/>
  <c r="M97" i="42"/>
  <c r="Q96" i="42"/>
  <c r="M96" i="42"/>
  <c r="Q95" i="42"/>
  <c r="M95" i="42"/>
  <c r="Q94" i="42"/>
  <c r="M94" i="42"/>
  <c r="Q93" i="42"/>
  <c r="M93" i="42"/>
  <c r="Q92" i="42"/>
  <c r="M92" i="42"/>
  <c r="Q91" i="42"/>
  <c r="M91" i="42"/>
  <c r="Q90" i="42"/>
  <c r="M90" i="42"/>
  <c r="Q89" i="42"/>
  <c r="M89" i="42"/>
  <c r="Q88" i="42"/>
  <c r="M88" i="42"/>
  <c r="Q87" i="42"/>
  <c r="M87" i="42"/>
  <c r="Q86" i="42"/>
  <c r="M86" i="42"/>
  <c r="Q85" i="42"/>
  <c r="M85" i="42"/>
  <c r="Q84" i="42"/>
  <c r="M84" i="42"/>
  <c r="Q83" i="42"/>
  <c r="M83" i="42"/>
  <c r="Q82" i="42"/>
  <c r="M82" i="42"/>
  <c r="Q81" i="42"/>
  <c r="M81" i="42"/>
  <c r="Q80" i="42"/>
  <c r="M80" i="42"/>
  <c r="Q79" i="42"/>
  <c r="M79" i="42"/>
  <c r="Q78" i="42"/>
  <c r="M78" i="42"/>
  <c r="Q77" i="42"/>
  <c r="M77" i="42"/>
  <c r="Q76" i="42"/>
  <c r="M76" i="42"/>
  <c r="Q75" i="42"/>
  <c r="M75" i="42"/>
  <c r="Q74" i="42"/>
  <c r="M74" i="42"/>
  <c r="Q73" i="42"/>
  <c r="M73" i="42"/>
  <c r="Q72" i="42"/>
  <c r="M72" i="42"/>
  <c r="Q71" i="42"/>
  <c r="M71" i="42"/>
  <c r="Q70" i="42"/>
  <c r="M70" i="42"/>
  <c r="Q69" i="42"/>
  <c r="M69" i="42"/>
  <c r="Q68" i="42"/>
  <c r="M68" i="42"/>
  <c r="Q67" i="42"/>
  <c r="M67" i="42"/>
  <c r="Q66" i="42"/>
  <c r="M66" i="42"/>
  <c r="Q65" i="42"/>
  <c r="M65" i="42"/>
  <c r="Q64" i="42"/>
  <c r="M64" i="42"/>
  <c r="Q63" i="42"/>
  <c r="M63" i="42"/>
  <c r="Q62" i="42"/>
  <c r="M62" i="42"/>
  <c r="Q61" i="42"/>
  <c r="M61" i="42"/>
  <c r="Q60" i="42"/>
  <c r="M60" i="42"/>
  <c r="Q59" i="42"/>
  <c r="M59" i="42"/>
  <c r="Q58" i="42"/>
  <c r="M58" i="42"/>
  <c r="Q57" i="42"/>
  <c r="M57" i="42"/>
  <c r="Q56" i="42"/>
  <c r="M56" i="42"/>
  <c r="Q55" i="42"/>
  <c r="M55" i="42"/>
  <c r="Q54" i="42"/>
  <c r="M54" i="42"/>
  <c r="Q53" i="42"/>
  <c r="M53" i="42"/>
  <c r="Q52" i="42"/>
  <c r="M52" i="42"/>
  <c r="Q51" i="42"/>
  <c r="M51" i="42"/>
  <c r="Q50" i="42"/>
  <c r="M50" i="42"/>
  <c r="Q49" i="42"/>
  <c r="M49" i="42"/>
  <c r="Q48" i="42"/>
  <c r="M48" i="42"/>
  <c r="Q47" i="42"/>
  <c r="M47" i="42"/>
  <c r="Q46" i="42"/>
  <c r="M46" i="42"/>
  <c r="Q45" i="42"/>
  <c r="M45" i="42"/>
  <c r="Q44" i="42"/>
  <c r="M44" i="42"/>
  <c r="Q43" i="42"/>
  <c r="M43" i="42"/>
  <c r="Q42" i="42"/>
  <c r="M42" i="42"/>
  <c r="Q41" i="42"/>
  <c r="M41" i="42"/>
  <c r="Q40" i="42"/>
  <c r="M40" i="42"/>
  <c r="Q39" i="42"/>
  <c r="M39" i="42"/>
  <c r="Q38" i="42"/>
  <c r="M38" i="42"/>
  <c r="Q37" i="42"/>
  <c r="M37" i="42"/>
  <c r="Q36" i="42"/>
  <c r="M36" i="42"/>
  <c r="Q35" i="42"/>
  <c r="M35" i="42"/>
  <c r="Q34" i="42"/>
  <c r="M34" i="42"/>
  <c r="Q33" i="42"/>
  <c r="M33" i="42"/>
  <c r="Q32" i="42"/>
  <c r="M32" i="42"/>
  <c r="Q31" i="42"/>
  <c r="M31" i="42"/>
  <c r="Q30" i="42"/>
  <c r="M30" i="42"/>
  <c r="Q29" i="42"/>
  <c r="M29" i="42"/>
  <c r="Q28" i="42"/>
  <c r="M28" i="42"/>
  <c r="Q27" i="42"/>
  <c r="M27" i="42"/>
  <c r="Q26" i="42"/>
  <c r="M26" i="42"/>
  <c r="Q25" i="42"/>
  <c r="M25" i="42"/>
  <c r="Q24" i="42"/>
  <c r="M24" i="42"/>
  <c r="Q23" i="42"/>
  <c r="M23" i="42"/>
  <c r="Q22" i="42"/>
  <c r="M22" i="42"/>
  <c r="Q21" i="42"/>
  <c r="M21" i="42"/>
  <c r="Q20" i="42"/>
  <c r="M20" i="42"/>
  <c r="Q19" i="42"/>
  <c r="M19" i="42"/>
  <c r="Q18" i="42"/>
  <c r="M18" i="42"/>
  <c r="Q17" i="42"/>
  <c r="M17" i="42"/>
  <c r="Q16" i="42"/>
  <c r="M16" i="42"/>
  <c r="Q15" i="42"/>
  <c r="M15" i="42"/>
  <c r="Q14" i="42"/>
  <c r="M14" i="42"/>
  <c r="Q13" i="42"/>
  <c r="M13" i="42"/>
  <c r="Q12" i="42"/>
  <c r="M12" i="42"/>
  <c r="Q11" i="42"/>
  <c r="M11" i="42"/>
  <c r="Q10" i="42"/>
  <c r="Q179" i="42" s="1"/>
  <c r="M10" i="42"/>
  <c r="M179" i="42" s="1"/>
  <c r="B9" i="42"/>
  <c r="C9" i="42" s="1"/>
  <c r="D9" i="42" s="1"/>
  <c r="E9" i="42" s="1"/>
  <c r="F9" i="42" s="1"/>
  <c r="G9" i="42" s="1"/>
  <c r="H9" i="42" s="1"/>
  <c r="I9" i="42" s="1"/>
  <c r="J9" i="42" s="1"/>
  <c r="K9" i="42" s="1"/>
  <c r="L9" i="42" s="1"/>
  <c r="M9" i="42" s="1"/>
  <c r="N9" i="42" s="1"/>
  <c r="O9" i="42" s="1"/>
  <c r="P9" i="42" s="1"/>
  <c r="Q9" i="42" s="1"/>
  <c r="P179" i="41"/>
  <c r="O179" i="41"/>
  <c r="N179" i="41"/>
  <c r="L179" i="41"/>
  <c r="K179" i="41"/>
  <c r="J179" i="41"/>
  <c r="I179" i="41"/>
  <c r="H179" i="41"/>
  <c r="Q178" i="41"/>
  <c r="M178" i="41"/>
  <c r="Q177" i="41"/>
  <c r="M177" i="41"/>
  <c r="Q176" i="41"/>
  <c r="M176" i="41"/>
  <c r="Q175" i="41"/>
  <c r="M175" i="41"/>
  <c r="Q174" i="41"/>
  <c r="M174" i="41"/>
  <c r="Q173" i="41"/>
  <c r="M173" i="41"/>
  <c r="Q172" i="41"/>
  <c r="M172" i="41"/>
  <c r="Q171" i="41"/>
  <c r="M171" i="41"/>
  <c r="Q170" i="41"/>
  <c r="M170" i="41"/>
  <c r="Q169" i="41"/>
  <c r="M169" i="41"/>
  <c r="Q168" i="41"/>
  <c r="M168" i="41"/>
  <c r="Q167" i="41"/>
  <c r="M167" i="41"/>
  <c r="Q166" i="41"/>
  <c r="M166" i="41"/>
  <c r="Q165" i="41"/>
  <c r="M165" i="41"/>
  <c r="Q164" i="41"/>
  <c r="M164" i="41"/>
  <c r="Q163" i="41"/>
  <c r="M163" i="41"/>
  <c r="Q162" i="41"/>
  <c r="M162" i="41"/>
  <c r="Q161" i="41"/>
  <c r="M161" i="41"/>
  <c r="Q160" i="41"/>
  <c r="M160" i="41"/>
  <c r="Q159" i="41"/>
  <c r="M159" i="41"/>
  <c r="Q158" i="41"/>
  <c r="M158" i="41"/>
  <c r="Q157" i="41"/>
  <c r="M157" i="41"/>
  <c r="Q156" i="41"/>
  <c r="M156" i="41"/>
  <c r="Q155" i="41"/>
  <c r="M155" i="41"/>
  <c r="Q154" i="41"/>
  <c r="M154" i="41"/>
  <c r="Q153" i="41"/>
  <c r="M153" i="41"/>
  <c r="Q152" i="41"/>
  <c r="M152" i="41"/>
  <c r="Q151" i="41"/>
  <c r="M151" i="41"/>
  <c r="Q150" i="41"/>
  <c r="M150" i="41"/>
  <c r="Q149" i="41"/>
  <c r="M149" i="41"/>
  <c r="Q148" i="41"/>
  <c r="M148" i="41"/>
  <c r="Q147" i="41"/>
  <c r="M147" i="41"/>
  <c r="Q146" i="41"/>
  <c r="M146" i="41"/>
  <c r="Q145" i="41"/>
  <c r="M145" i="41"/>
  <c r="Q144" i="41"/>
  <c r="M144" i="41"/>
  <c r="Q143" i="41"/>
  <c r="M143" i="41"/>
  <c r="Q142" i="41"/>
  <c r="M142" i="41"/>
  <c r="Q141" i="41"/>
  <c r="M141" i="41"/>
  <c r="Q140" i="41"/>
  <c r="M140" i="41"/>
  <c r="Q139" i="41"/>
  <c r="M139" i="41"/>
  <c r="Q138" i="41"/>
  <c r="M138" i="41"/>
  <c r="Q137" i="41"/>
  <c r="M137" i="41"/>
  <c r="Q136" i="41"/>
  <c r="M136" i="41"/>
  <c r="Q135" i="41"/>
  <c r="M135" i="41"/>
  <c r="Q134" i="41"/>
  <c r="M134" i="41"/>
  <c r="Q133" i="41"/>
  <c r="M133" i="41"/>
  <c r="Q132" i="41"/>
  <c r="M132" i="41"/>
  <c r="Q131" i="41"/>
  <c r="M131" i="41"/>
  <c r="Q130" i="41"/>
  <c r="M130" i="41"/>
  <c r="Q129" i="41"/>
  <c r="M129" i="41"/>
  <c r="Q128" i="41"/>
  <c r="M128" i="41"/>
  <c r="Q127" i="41"/>
  <c r="M127" i="41"/>
  <c r="Q126" i="41"/>
  <c r="M126" i="41"/>
  <c r="Q125" i="41"/>
  <c r="M125" i="41"/>
  <c r="Q124" i="41"/>
  <c r="M124" i="41"/>
  <c r="Q123" i="41"/>
  <c r="M123" i="41"/>
  <c r="Q122" i="41"/>
  <c r="M122" i="41"/>
  <c r="Q121" i="41"/>
  <c r="M121" i="41"/>
  <c r="Q120" i="41"/>
  <c r="M120" i="41"/>
  <c r="Q119" i="41"/>
  <c r="M119" i="41"/>
  <c r="Q118" i="41"/>
  <c r="M118" i="41"/>
  <c r="Q117" i="41"/>
  <c r="M117" i="41"/>
  <c r="Q116" i="41"/>
  <c r="M116" i="41"/>
  <c r="Q115" i="41"/>
  <c r="M115" i="41"/>
  <c r="Q114" i="41"/>
  <c r="M114" i="41"/>
  <c r="Q113" i="41"/>
  <c r="M113" i="41"/>
  <c r="Q112" i="41"/>
  <c r="M112" i="41"/>
  <c r="Q111" i="41"/>
  <c r="M111" i="41"/>
  <c r="Q110" i="41"/>
  <c r="M110" i="41"/>
  <c r="Q109" i="41"/>
  <c r="M109" i="41"/>
  <c r="Q108" i="41"/>
  <c r="M108" i="41"/>
  <c r="Q107" i="41"/>
  <c r="M107" i="41"/>
  <c r="Q106" i="41"/>
  <c r="M106" i="41"/>
  <c r="Q105" i="41"/>
  <c r="M105" i="41"/>
  <c r="Q104" i="41"/>
  <c r="M104" i="41"/>
  <c r="Q103" i="41"/>
  <c r="M103" i="41"/>
  <c r="Q102" i="41"/>
  <c r="M102" i="41"/>
  <c r="Q101" i="41"/>
  <c r="M101" i="41"/>
  <c r="Q100" i="41"/>
  <c r="M100" i="41"/>
  <c r="Q99" i="41"/>
  <c r="M99" i="41"/>
  <c r="Q98" i="41"/>
  <c r="M98" i="41"/>
  <c r="Q97" i="41"/>
  <c r="M97" i="41"/>
  <c r="Q96" i="41"/>
  <c r="M96" i="41"/>
  <c r="Q95" i="41"/>
  <c r="M95" i="41"/>
  <c r="Q94" i="41"/>
  <c r="M94" i="41"/>
  <c r="Q93" i="41"/>
  <c r="M93" i="41"/>
  <c r="Q92" i="41"/>
  <c r="M92" i="41"/>
  <c r="Q91" i="41"/>
  <c r="M91" i="41"/>
  <c r="Q90" i="41"/>
  <c r="M90" i="41"/>
  <c r="Q89" i="41"/>
  <c r="M89" i="41"/>
  <c r="Q88" i="41"/>
  <c r="M88" i="41"/>
  <c r="Q87" i="41"/>
  <c r="M87" i="41"/>
  <c r="Q86" i="41"/>
  <c r="M86" i="41"/>
  <c r="Q85" i="41"/>
  <c r="M85" i="41"/>
  <c r="Q84" i="41"/>
  <c r="M84" i="41"/>
  <c r="Q83" i="41"/>
  <c r="M83" i="41"/>
  <c r="Q82" i="41"/>
  <c r="M82" i="41"/>
  <c r="Q81" i="41"/>
  <c r="M81" i="41"/>
  <c r="Q80" i="41"/>
  <c r="M80" i="41"/>
  <c r="Q79" i="41"/>
  <c r="M79" i="41"/>
  <c r="Q78" i="41"/>
  <c r="M78" i="41"/>
  <c r="Q77" i="41"/>
  <c r="M77" i="41"/>
  <c r="Q76" i="41"/>
  <c r="M76" i="41"/>
  <c r="Q75" i="41"/>
  <c r="M75" i="41"/>
  <c r="Q74" i="41"/>
  <c r="M74" i="41"/>
  <c r="Q73" i="41"/>
  <c r="M73" i="41"/>
  <c r="Q72" i="41"/>
  <c r="M72" i="41"/>
  <c r="Q71" i="41"/>
  <c r="M71" i="41"/>
  <c r="Q70" i="41"/>
  <c r="M70" i="41"/>
  <c r="Q69" i="41"/>
  <c r="M69" i="41"/>
  <c r="Q68" i="41"/>
  <c r="M68" i="41"/>
  <c r="Q67" i="41"/>
  <c r="M67" i="41"/>
  <c r="Q66" i="41"/>
  <c r="M66" i="41"/>
  <c r="Q65" i="41"/>
  <c r="M65" i="41"/>
  <c r="Q64" i="41"/>
  <c r="M64" i="41"/>
  <c r="Q63" i="41"/>
  <c r="M63" i="41"/>
  <c r="Q62" i="41"/>
  <c r="M62" i="41"/>
  <c r="Q61" i="41"/>
  <c r="M61" i="41"/>
  <c r="Q60" i="41"/>
  <c r="M60" i="41"/>
  <c r="Q59" i="41"/>
  <c r="M59" i="41"/>
  <c r="Q58" i="41"/>
  <c r="M58" i="41"/>
  <c r="Q57" i="41"/>
  <c r="M57" i="41"/>
  <c r="Q56" i="41"/>
  <c r="M56" i="41"/>
  <c r="Q55" i="41"/>
  <c r="M55" i="41"/>
  <c r="Q54" i="41"/>
  <c r="M54" i="41"/>
  <c r="Q53" i="41"/>
  <c r="M53" i="41"/>
  <c r="Q52" i="41"/>
  <c r="M52" i="41"/>
  <c r="Q51" i="41"/>
  <c r="M51" i="41"/>
  <c r="Q50" i="41"/>
  <c r="M50" i="41"/>
  <c r="Q49" i="41"/>
  <c r="M49" i="41"/>
  <c r="Q48" i="41"/>
  <c r="M48" i="41"/>
  <c r="Q47" i="41"/>
  <c r="M47" i="41"/>
  <c r="Q46" i="41"/>
  <c r="M46" i="41"/>
  <c r="Q45" i="41"/>
  <c r="M45" i="41"/>
  <c r="Q44" i="41"/>
  <c r="M44" i="41"/>
  <c r="Q43" i="41"/>
  <c r="M43" i="41"/>
  <c r="Q42" i="41"/>
  <c r="M42" i="41"/>
  <c r="Q41" i="41"/>
  <c r="M41" i="41"/>
  <c r="Q40" i="41"/>
  <c r="M40" i="41"/>
  <c r="Q39" i="41"/>
  <c r="M39" i="41"/>
  <c r="Q38" i="41"/>
  <c r="M38" i="41"/>
  <c r="Q37" i="41"/>
  <c r="M37" i="41"/>
  <c r="Q36" i="41"/>
  <c r="M36" i="41"/>
  <c r="Q35" i="41"/>
  <c r="M35" i="41"/>
  <c r="Q34" i="41"/>
  <c r="M34" i="41"/>
  <c r="Q33" i="41"/>
  <c r="M33" i="41"/>
  <c r="Q32" i="41"/>
  <c r="M32" i="41"/>
  <c r="Q31" i="41"/>
  <c r="M31" i="41"/>
  <c r="Q30" i="41"/>
  <c r="M30" i="41"/>
  <c r="Q29" i="41"/>
  <c r="M29" i="41"/>
  <c r="Q28" i="41"/>
  <c r="M28" i="41"/>
  <c r="Q27" i="41"/>
  <c r="M27" i="41"/>
  <c r="Q26" i="41"/>
  <c r="M26" i="41"/>
  <c r="Q25" i="41"/>
  <c r="M25" i="41"/>
  <c r="Q24" i="41"/>
  <c r="M24" i="41"/>
  <c r="Q23" i="41"/>
  <c r="M23" i="41"/>
  <c r="Q22" i="41"/>
  <c r="M22" i="41"/>
  <c r="Q21" i="41"/>
  <c r="M21" i="41"/>
  <c r="Q20" i="41"/>
  <c r="M20" i="41"/>
  <c r="Q19" i="41"/>
  <c r="M19" i="41"/>
  <c r="Q18" i="41"/>
  <c r="M18" i="41"/>
  <c r="Q17" i="41"/>
  <c r="M17" i="41"/>
  <c r="Q16" i="41"/>
  <c r="M16" i="41"/>
  <c r="Q15" i="41"/>
  <c r="M15" i="41"/>
  <c r="Q14" i="41"/>
  <c r="M14" i="41"/>
  <c r="Q13" i="41"/>
  <c r="M13" i="41"/>
  <c r="Q12" i="41"/>
  <c r="M12" i="41"/>
  <c r="Q11" i="41"/>
  <c r="M11" i="41"/>
  <c r="Q10" i="41"/>
  <c r="Q179" i="41" s="1"/>
  <c r="M10" i="41"/>
  <c r="M179" i="41" s="1"/>
  <c r="B9" i="41"/>
  <c r="C9" i="41" s="1"/>
  <c r="D9" i="41" s="1"/>
  <c r="E9" i="41" s="1"/>
  <c r="F9" i="41" s="1"/>
  <c r="G9" i="41" s="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P179" i="40"/>
  <c r="O179" i="40"/>
  <c r="N179" i="40"/>
  <c r="L179" i="40"/>
  <c r="K179" i="40"/>
  <c r="J179" i="40"/>
  <c r="I179" i="40"/>
  <c r="H179" i="40"/>
  <c r="Q178" i="40"/>
  <c r="M178" i="40"/>
  <c r="Q177" i="40"/>
  <c r="M177" i="40"/>
  <c r="Q176" i="40"/>
  <c r="M176" i="40"/>
  <c r="Q175" i="40"/>
  <c r="M175" i="40"/>
  <c r="Q174" i="40"/>
  <c r="M174" i="40"/>
  <c r="Q173" i="40"/>
  <c r="M173" i="40"/>
  <c r="Q172" i="40"/>
  <c r="M172" i="40"/>
  <c r="Q171" i="40"/>
  <c r="M171" i="40"/>
  <c r="Q170" i="40"/>
  <c r="M170" i="40"/>
  <c r="Q169" i="40"/>
  <c r="M169" i="40"/>
  <c r="Q168" i="40"/>
  <c r="M168" i="40"/>
  <c r="Q167" i="40"/>
  <c r="M167" i="40"/>
  <c r="Q166" i="40"/>
  <c r="M166" i="40"/>
  <c r="Q165" i="40"/>
  <c r="M165" i="40"/>
  <c r="Q164" i="40"/>
  <c r="M164" i="40"/>
  <c r="Q163" i="40"/>
  <c r="M163" i="40"/>
  <c r="Q162" i="40"/>
  <c r="M162" i="40"/>
  <c r="Q161" i="40"/>
  <c r="M161" i="40"/>
  <c r="Q160" i="40"/>
  <c r="M160" i="40"/>
  <c r="Q159" i="40"/>
  <c r="M159" i="40"/>
  <c r="Q158" i="40"/>
  <c r="M158" i="40"/>
  <c r="Q157" i="40"/>
  <c r="M157" i="40"/>
  <c r="Q156" i="40"/>
  <c r="M156" i="40"/>
  <c r="Q155" i="40"/>
  <c r="M155" i="40"/>
  <c r="Q154" i="40"/>
  <c r="M154" i="40"/>
  <c r="Q153" i="40"/>
  <c r="M153" i="40"/>
  <c r="Q152" i="40"/>
  <c r="M152" i="40"/>
  <c r="Q151" i="40"/>
  <c r="M151" i="40"/>
  <c r="Q150" i="40"/>
  <c r="M150" i="40"/>
  <c r="Q149" i="40"/>
  <c r="M149" i="40"/>
  <c r="Q148" i="40"/>
  <c r="M148" i="40"/>
  <c r="Q147" i="40"/>
  <c r="M147" i="40"/>
  <c r="Q146" i="40"/>
  <c r="M146" i="40"/>
  <c r="Q145" i="40"/>
  <c r="M145" i="40"/>
  <c r="Q144" i="40"/>
  <c r="M144" i="40"/>
  <c r="Q143" i="40"/>
  <c r="M143" i="40"/>
  <c r="Q142" i="40"/>
  <c r="M142" i="40"/>
  <c r="Q141" i="40"/>
  <c r="M141" i="40"/>
  <c r="Q140" i="40"/>
  <c r="M140" i="40"/>
  <c r="Q139" i="40"/>
  <c r="M139" i="40"/>
  <c r="Q138" i="40"/>
  <c r="M138" i="40"/>
  <c r="Q137" i="40"/>
  <c r="M137" i="40"/>
  <c r="Q136" i="40"/>
  <c r="M136" i="40"/>
  <c r="Q135" i="40"/>
  <c r="M135" i="40"/>
  <c r="Q134" i="40"/>
  <c r="M134" i="40"/>
  <c r="Q133" i="40"/>
  <c r="M133" i="40"/>
  <c r="Q132" i="40"/>
  <c r="M132" i="40"/>
  <c r="Q131" i="40"/>
  <c r="M131" i="40"/>
  <c r="Q130" i="40"/>
  <c r="M130" i="40"/>
  <c r="Q129" i="40"/>
  <c r="M129" i="40"/>
  <c r="Q128" i="40"/>
  <c r="M128" i="40"/>
  <c r="Q127" i="40"/>
  <c r="M127" i="40"/>
  <c r="Q126" i="40"/>
  <c r="M126" i="40"/>
  <c r="Q125" i="40"/>
  <c r="M125" i="40"/>
  <c r="Q124" i="40"/>
  <c r="M124" i="40"/>
  <c r="Q123" i="40"/>
  <c r="M123" i="40"/>
  <c r="Q122" i="40"/>
  <c r="M122" i="40"/>
  <c r="Q121" i="40"/>
  <c r="M121" i="40"/>
  <c r="Q120" i="40"/>
  <c r="M120" i="40"/>
  <c r="Q119" i="40"/>
  <c r="M119" i="40"/>
  <c r="Q118" i="40"/>
  <c r="M118" i="40"/>
  <c r="Q117" i="40"/>
  <c r="M117" i="40"/>
  <c r="Q116" i="40"/>
  <c r="M116" i="40"/>
  <c r="Q115" i="40"/>
  <c r="M115" i="40"/>
  <c r="Q114" i="40"/>
  <c r="M114" i="40"/>
  <c r="Q113" i="40"/>
  <c r="M113" i="40"/>
  <c r="Q112" i="40"/>
  <c r="M112" i="40"/>
  <c r="Q111" i="40"/>
  <c r="M111" i="40"/>
  <c r="Q110" i="40"/>
  <c r="M110" i="40"/>
  <c r="Q109" i="40"/>
  <c r="M109" i="40"/>
  <c r="Q108" i="40"/>
  <c r="M108" i="40"/>
  <c r="Q107" i="40"/>
  <c r="M107" i="40"/>
  <c r="Q106" i="40"/>
  <c r="M106" i="40"/>
  <c r="Q105" i="40"/>
  <c r="M105" i="40"/>
  <c r="Q104" i="40"/>
  <c r="M104" i="40"/>
  <c r="Q103" i="40"/>
  <c r="M103" i="40"/>
  <c r="Q102" i="40"/>
  <c r="M102" i="40"/>
  <c r="Q101" i="40"/>
  <c r="M101" i="40"/>
  <c r="Q100" i="40"/>
  <c r="M100" i="40"/>
  <c r="Q99" i="40"/>
  <c r="M99" i="40"/>
  <c r="Q98" i="40"/>
  <c r="M98" i="40"/>
  <c r="Q97" i="40"/>
  <c r="M97" i="40"/>
  <c r="Q96" i="40"/>
  <c r="M96" i="40"/>
  <c r="Q95" i="40"/>
  <c r="M95" i="40"/>
  <c r="Q94" i="40"/>
  <c r="M94" i="40"/>
  <c r="Q93" i="40"/>
  <c r="M93" i="40"/>
  <c r="Q92" i="40"/>
  <c r="M92" i="40"/>
  <c r="Q91" i="40"/>
  <c r="M91" i="40"/>
  <c r="Q90" i="40"/>
  <c r="M90" i="40"/>
  <c r="Q89" i="40"/>
  <c r="M89" i="40"/>
  <c r="Q88" i="40"/>
  <c r="M88" i="40"/>
  <c r="Q87" i="40"/>
  <c r="M87" i="40"/>
  <c r="Q86" i="40"/>
  <c r="M86" i="40"/>
  <c r="Q85" i="40"/>
  <c r="M85" i="40"/>
  <c r="Q84" i="40"/>
  <c r="M84" i="40"/>
  <c r="Q83" i="40"/>
  <c r="M83" i="40"/>
  <c r="Q82" i="40"/>
  <c r="M82" i="40"/>
  <c r="Q81" i="40"/>
  <c r="M81" i="40"/>
  <c r="Q80" i="40"/>
  <c r="M80" i="40"/>
  <c r="Q79" i="40"/>
  <c r="M79" i="40"/>
  <c r="Q78" i="40"/>
  <c r="M78" i="40"/>
  <c r="Q77" i="40"/>
  <c r="M77" i="40"/>
  <c r="Q76" i="40"/>
  <c r="M76" i="40"/>
  <c r="Q75" i="40"/>
  <c r="M75" i="40"/>
  <c r="Q74" i="40"/>
  <c r="M74" i="40"/>
  <c r="Q73" i="40"/>
  <c r="M73" i="40"/>
  <c r="Q72" i="40"/>
  <c r="M72" i="40"/>
  <c r="Q71" i="40"/>
  <c r="M71" i="40"/>
  <c r="Q70" i="40"/>
  <c r="M70" i="40"/>
  <c r="Q69" i="40"/>
  <c r="M69" i="40"/>
  <c r="Q68" i="40"/>
  <c r="M68" i="40"/>
  <c r="Q67" i="40"/>
  <c r="M67" i="40"/>
  <c r="Q66" i="40"/>
  <c r="M66" i="40"/>
  <c r="Q65" i="40"/>
  <c r="M65" i="40"/>
  <c r="Q64" i="40"/>
  <c r="M64" i="40"/>
  <c r="Q63" i="40"/>
  <c r="M63" i="40"/>
  <c r="Q62" i="40"/>
  <c r="M62" i="40"/>
  <c r="Q61" i="40"/>
  <c r="M61" i="40"/>
  <c r="Q60" i="40"/>
  <c r="M60" i="40"/>
  <c r="Q59" i="40"/>
  <c r="M59" i="40"/>
  <c r="Q58" i="40"/>
  <c r="M58" i="40"/>
  <c r="Q57" i="40"/>
  <c r="M57" i="40"/>
  <c r="Q56" i="40"/>
  <c r="M56" i="40"/>
  <c r="Q55" i="40"/>
  <c r="M55" i="40"/>
  <c r="Q54" i="40"/>
  <c r="M54" i="40"/>
  <c r="Q53" i="40"/>
  <c r="M53" i="40"/>
  <c r="Q52" i="40"/>
  <c r="M52" i="40"/>
  <c r="Q51" i="40"/>
  <c r="M51" i="40"/>
  <c r="Q50" i="40"/>
  <c r="M50" i="40"/>
  <c r="Q49" i="40"/>
  <c r="M49" i="40"/>
  <c r="Q48" i="40"/>
  <c r="M48" i="40"/>
  <c r="Q47" i="40"/>
  <c r="M47" i="40"/>
  <c r="Q46" i="40"/>
  <c r="M46" i="40"/>
  <c r="Q45" i="40"/>
  <c r="M45" i="40"/>
  <c r="Q44" i="40"/>
  <c r="M44" i="40"/>
  <c r="Q43" i="40"/>
  <c r="M43" i="40"/>
  <c r="Q42" i="40"/>
  <c r="M42" i="40"/>
  <c r="Q41" i="40"/>
  <c r="M41" i="40"/>
  <c r="Q40" i="40"/>
  <c r="M40" i="40"/>
  <c r="Q39" i="40"/>
  <c r="M39" i="40"/>
  <c r="Q38" i="40"/>
  <c r="M38" i="40"/>
  <c r="Q37" i="40"/>
  <c r="M37" i="40"/>
  <c r="Q36" i="40"/>
  <c r="M36" i="40"/>
  <c r="Q35" i="40"/>
  <c r="M35" i="40"/>
  <c r="Q34" i="40"/>
  <c r="M34" i="40"/>
  <c r="Q33" i="40"/>
  <c r="M33" i="40"/>
  <c r="Q32" i="40"/>
  <c r="M32" i="40"/>
  <c r="Q31" i="40"/>
  <c r="M31" i="40"/>
  <c r="Q30" i="40"/>
  <c r="M30" i="40"/>
  <c r="Q29" i="40"/>
  <c r="M29" i="40"/>
  <c r="Q28" i="40"/>
  <c r="M28" i="40"/>
  <c r="Q27" i="40"/>
  <c r="M27" i="40"/>
  <c r="Q26" i="40"/>
  <c r="M26" i="40"/>
  <c r="Q25" i="40"/>
  <c r="M25" i="40"/>
  <c r="Q24" i="40"/>
  <c r="M24" i="40"/>
  <c r="Q23" i="40"/>
  <c r="M23" i="40"/>
  <c r="Q22" i="40"/>
  <c r="M22" i="40"/>
  <c r="Q21" i="40"/>
  <c r="M21" i="40"/>
  <c r="Q20" i="40"/>
  <c r="M20" i="40"/>
  <c r="Q19" i="40"/>
  <c r="M19" i="40"/>
  <c r="Q18" i="40"/>
  <c r="M18" i="40"/>
  <c r="Q17" i="40"/>
  <c r="M17" i="40"/>
  <c r="Q16" i="40"/>
  <c r="M16" i="40"/>
  <c r="Q15" i="40"/>
  <c r="M15" i="40"/>
  <c r="Q14" i="40"/>
  <c r="M14" i="40"/>
  <c r="Q13" i="40"/>
  <c r="M13" i="40"/>
  <c r="Q12" i="40"/>
  <c r="M12" i="40"/>
  <c r="Q11" i="40"/>
  <c r="M11" i="40"/>
  <c r="Q10" i="40"/>
  <c r="Q179" i="40" s="1"/>
  <c r="M10" i="40"/>
  <c r="M179" i="40" s="1"/>
  <c r="B9" i="40"/>
  <c r="C9" i="40" s="1"/>
  <c r="D9" i="40" s="1"/>
  <c r="E9" i="40" s="1"/>
  <c r="F9" i="40" s="1"/>
  <c r="G9" i="40" s="1"/>
  <c r="H9" i="40" s="1"/>
  <c r="I9" i="40" s="1"/>
  <c r="J9" i="40" s="1"/>
  <c r="K9" i="40" s="1"/>
  <c r="L9" i="40" s="1"/>
  <c r="M9" i="40" s="1"/>
  <c r="N9" i="40" s="1"/>
  <c r="O9" i="40" s="1"/>
  <c r="P9" i="40" s="1"/>
  <c r="Q9" i="40" s="1"/>
  <c r="P179" i="39"/>
  <c r="O179" i="39"/>
  <c r="N179" i="39"/>
  <c r="L179" i="39"/>
  <c r="K179" i="39"/>
  <c r="J179" i="39"/>
  <c r="I179" i="39"/>
  <c r="H179" i="39"/>
  <c r="Q178" i="39"/>
  <c r="M178" i="39"/>
  <c r="Q177" i="39"/>
  <c r="M177" i="39"/>
  <c r="Q176" i="39"/>
  <c r="M176" i="39"/>
  <c r="Q175" i="39"/>
  <c r="M175" i="39"/>
  <c r="Q174" i="39"/>
  <c r="M174" i="39"/>
  <c r="Q173" i="39"/>
  <c r="M173" i="39"/>
  <c r="Q172" i="39"/>
  <c r="M172" i="39"/>
  <c r="Q171" i="39"/>
  <c r="M171" i="39"/>
  <c r="Q170" i="39"/>
  <c r="M170" i="39"/>
  <c r="Q169" i="39"/>
  <c r="M169" i="39"/>
  <c r="Q168" i="39"/>
  <c r="M168" i="39"/>
  <c r="Q167" i="39"/>
  <c r="M167" i="39"/>
  <c r="Q166" i="39"/>
  <c r="M166" i="39"/>
  <c r="Q165" i="39"/>
  <c r="M165" i="39"/>
  <c r="Q164" i="39"/>
  <c r="M164" i="39"/>
  <c r="Q163" i="39"/>
  <c r="M163" i="39"/>
  <c r="Q162" i="39"/>
  <c r="M162" i="39"/>
  <c r="Q161" i="39"/>
  <c r="M161" i="39"/>
  <c r="Q160" i="39"/>
  <c r="M160" i="39"/>
  <c r="Q159" i="39"/>
  <c r="M159" i="39"/>
  <c r="Q158" i="39"/>
  <c r="M158" i="39"/>
  <c r="Q157" i="39"/>
  <c r="M157" i="39"/>
  <c r="Q156" i="39"/>
  <c r="M156" i="39"/>
  <c r="Q155" i="39"/>
  <c r="M155" i="39"/>
  <c r="Q154" i="39"/>
  <c r="M154" i="39"/>
  <c r="Q153" i="39"/>
  <c r="M153" i="39"/>
  <c r="Q152" i="39"/>
  <c r="M152" i="39"/>
  <c r="Q151" i="39"/>
  <c r="M151" i="39"/>
  <c r="Q150" i="39"/>
  <c r="M150" i="39"/>
  <c r="Q149" i="39"/>
  <c r="M149" i="39"/>
  <c r="Q148" i="39"/>
  <c r="M148" i="39"/>
  <c r="Q147" i="39"/>
  <c r="M147" i="39"/>
  <c r="Q146" i="39"/>
  <c r="M146" i="39"/>
  <c r="Q145" i="39"/>
  <c r="M145" i="39"/>
  <c r="Q144" i="39"/>
  <c r="M144" i="39"/>
  <c r="Q143" i="39"/>
  <c r="M143" i="39"/>
  <c r="Q142" i="39"/>
  <c r="M142" i="39"/>
  <c r="Q141" i="39"/>
  <c r="M141" i="39"/>
  <c r="Q140" i="39"/>
  <c r="M140" i="39"/>
  <c r="Q139" i="39"/>
  <c r="M139" i="39"/>
  <c r="Q138" i="39"/>
  <c r="M138" i="39"/>
  <c r="Q137" i="39"/>
  <c r="M137" i="39"/>
  <c r="Q136" i="39"/>
  <c r="M136" i="39"/>
  <c r="Q135" i="39"/>
  <c r="M135" i="39"/>
  <c r="Q134" i="39"/>
  <c r="M134" i="39"/>
  <c r="Q133" i="39"/>
  <c r="M133" i="39"/>
  <c r="Q132" i="39"/>
  <c r="M132" i="39"/>
  <c r="Q131" i="39"/>
  <c r="M131" i="39"/>
  <c r="Q130" i="39"/>
  <c r="M130" i="39"/>
  <c r="Q129" i="39"/>
  <c r="M129" i="39"/>
  <c r="Q128" i="39"/>
  <c r="M128" i="39"/>
  <c r="Q127" i="39"/>
  <c r="M127" i="39"/>
  <c r="Q126" i="39"/>
  <c r="M126" i="39"/>
  <c r="Q125" i="39"/>
  <c r="M125" i="39"/>
  <c r="Q124" i="39"/>
  <c r="M124" i="39"/>
  <c r="Q123" i="39"/>
  <c r="M123" i="39"/>
  <c r="Q122" i="39"/>
  <c r="M122" i="39"/>
  <c r="Q121" i="39"/>
  <c r="M121" i="39"/>
  <c r="Q120" i="39"/>
  <c r="M120" i="39"/>
  <c r="Q119" i="39"/>
  <c r="M119" i="39"/>
  <c r="Q118" i="39"/>
  <c r="M118" i="39"/>
  <c r="Q117" i="39"/>
  <c r="M117" i="39"/>
  <c r="Q116" i="39"/>
  <c r="M116" i="39"/>
  <c r="Q115" i="39"/>
  <c r="M115" i="39"/>
  <c r="Q114" i="39"/>
  <c r="M114" i="39"/>
  <c r="Q113" i="39"/>
  <c r="M113" i="39"/>
  <c r="Q112" i="39"/>
  <c r="M112" i="39"/>
  <c r="Q111" i="39"/>
  <c r="M111" i="39"/>
  <c r="Q110" i="39"/>
  <c r="M110" i="39"/>
  <c r="Q109" i="39"/>
  <c r="M109" i="39"/>
  <c r="Q108" i="39"/>
  <c r="M108" i="39"/>
  <c r="Q107" i="39"/>
  <c r="M107" i="39"/>
  <c r="Q106" i="39"/>
  <c r="M106" i="39"/>
  <c r="Q105" i="39"/>
  <c r="M105" i="39"/>
  <c r="Q104" i="39"/>
  <c r="M104" i="39"/>
  <c r="Q103" i="39"/>
  <c r="M103" i="39"/>
  <c r="Q102" i="39"/>
  <c r="M102" i="39"/>
  <c r="Q101" i="39"/>
  <c r="M101" i="39"/>
  <c r="Q100" i="39"/>
  <c r="M100" i="39"/>
  <c r="Q99" i="39"/>
  <c r="M99" i="39"/>
  <c r="Q98" i="39"/>
  <c r="M98" i="39"/>
  <c r="Q97" i="39"/>
  <c r="M97" i="39"/>
  <c r="Q96" i="39"/>
  <c r="M96" i="39"/>
  <c r="Q95" i="39"/>
  <c r="M95" i="39"/>
  <c r="Q94" i="39"/>
  <c r="M94" i="39"/>
  <c r="Q93" i="39"/>
  <c r="M93" i="39"/>
  <c r="Q92" i="39"/>
  <c r="M92" i="39"/>
  <c r="Q91" i="39"/>
  <c r="M91" i="39"/>
  <c r="Q90" i="39"/>
  <c r="M90" i="39"/>
  <c r="Q89" i="39"/>
  <c r="M89" i="39"/>
  <c r="Q88" i="39"/>
  <c r="M88" i="39"/>
  <c r="Q87" i="39"/>
  <c r="M87" i="39"/>
  <c r="Q86" i="39"/>
  <c r="M86" i="39"/>
  <c r="Q85" i="39"/>
  <c r="M85" i="39"/>
  <c r="Q84" i="39"/>
  <c r="M84" i="39"/>
  <c r="Q83" i="39"/>
  <c r="M83" i="39"/>
  <c r="Q82" i="39"/>
  <c r="M82" i="39"/>
  <c r="Q81" i="39"/>
  <c r="M81" i="39"/>
  <c r="Q80" i="39"/>
  <c r="M80" i="39"/>
  <c r="Q79" i="39"/>
  <c r="M79" i="39"/>
  <c r="Q78" i="39"/>
  <c r="M78" i="39"/>
  <c r="Q77" i="39"/>
  <c r="M77" i="39"/>
  <c r="Q76" i="39"/>
  <c r="M76" i="39"/>
  <c r="Q75" i="39"/>
  <c r="M75" i="39"/>
  <c r="Q74" i="39"/>
  <c r="M74" i="39"/>
  <c r="Q73" i="39"/>
  <c r="M73" i="39"/>
  <c r="Q72" i="39"/>
  <c r="M72" i="39"/>
  <c r="Q71" i="39"/>
  <c r="M71" i="39"/>
  <c r="Q70" i="39"/>
  <c r="M70" i="39"/>
  <c r="Q69" i="39"/>
  <c r="M69" i="39"/>
  <c r="Q68" i="39"/>
  <c r="M68" i="39"/>
  <c r="Q67" i="39"/>
  <c r="M67" i="39"/>
  <c r="Q66" i="39"/>
  <c r="M66" i="39"/>
  <c r="Q65" i="39"/>
  <c r="M65" i="39"/>
  <c r="Q64" i="39"/>
  <c r="M64" i="39"/>
  <c r="Q63" i="39"/>
  <c r="M63" i="39"/>
  <c r="Q62" i="39"/>
  <c r="M62" i="39"/>
  <c r="Q61" i="39"/>
  <c r="M61" i="39"/>
  <c r="Q60" i="39"/>
  <c r="M60" i="39"/>
  <c r="Q59" i="39"/>
  <c r="M59" i="39"/>
  <c r="Q58" i="39"/>
  <c r="M58" i="39"/>
  <c r="Q57" i="39"/>
  <c r="M57" i="39"/>
  <c r="Q56" i="39"/>
  <c r="M56" i="39"/>
  <c r="Q55" i="39"/>
  <c r="M55" i="39"/>
  <c r="Q54" i="39"/>
  <c r="M54" i="39"/>
  <c r="Q53" i="39"/>
  <c r="M53" i="39"/>
  <c r="Q52" i="39"/>
  <c r="M52" i="39"/>
  <c r="Q51" i="39"/>
  <c r="M51" i="39"/>
  <c r="Q50" i="39"/>
  <c r="M50" i="39"/>
  <c r="Q49" i="39"/>
  <c r="M49" i="39"/>
  <c r="Q48" i="39"/>
  <c r="M48" i="39"/>
  <c r="Q47" i="39"/>
  <c r="M47" i="39"/>
  <c r="Q46" i="39"/>
  <c r="M46" i="39"/>
  <c r="Q45" i="39"/>
  <c r="M45" i="39"/>
  <c r="Q44" i="39"/>
  <c r="M44" i="39"/>
  <c r="Q43" i="39"/>
  <c r="M43" i="39"/>
  <c r="Q42" i="39"/>
  <c r="M42" i="39"/>
  <c r="Q41" i="39"/>
  <c r="M41" i="39"/>
  <c r="Q40" i="39"/>
  <c r="M40" i="39"/>
  <c r="Q39" i="39"/>
  <c r="M39" i="39"/>
  <c r="Q38" i="39"/>
  <c r="M38" i="39"/>
  <c r="Q37" i="39"/>
  <c r="M37" i="39"/>
  <c r="Q36" i="39"/>
  <c r="M36" i="39"/>
  <c r="Q35" i="39"/>
  <c r="M35" i="39"/>
  <c r="Q34" i="39"/>
  <c r="M34" i="39"/>
  <c r="Q33" i="39"/>
  <c r="M33" i="39"/>
  <c r="Q32" i="39"/>
  <c r="M32" i="39"/>
  <c r="Q31" i="39"/>
  <c r="M31" i="39"/>
  <c r="Q30" i="39"/>
  <c r="M30" i="39"/>
  <c r="Q29" i="39"/>
  <c r="M29" i="39"/>
  <c r="Q28" i="39"/>
  <c r="M28" i="39"/>
  <c r="Q27" i="39"/>
  <c r="M27" i="39"/>
  <c r="Q26" i="39"/>
  <c r="M26" i="39"/>
  <c r="Q25" i="39"/>
  <c r="M25" i="39"/>
  <c r="Q24" i="39"/>
  <c r="M24" i="39"/>
  <c r="Q23" i="39"/>
  <c r="M23" i="39"/>
  <c r="Q22" i="39"/>
  <c r="M22" i="39"/>
  <c r="Q21" i="39"/>
  <c r="M21" i="39"/>
  <c r="Q20" i="39"/>
  <c r="M20" i="39"/>
  <c r="Q19" i="39"/>
  <c r="M19" i="39"/>
  <c r="Q18" i="39"/>
  <c r="M18" i="39"/>
  <c r="Q17" i="39"/>
  <c r="M17" i="39"/>
  <c r="Q16" i="39"/>
  <c r="M16" i="39"/>
  <c r="Q15" i="39"/>
  <c r="M15" i="39"/>
  <c r="Q14" i="39"/>
  <c r="M14" i="39"/>
  <c r="Q13" i="39"/>
  <c r="M13" i="39"/>
  <c r="Q12" i="39"/>
  <c r="M12" i="39"/>
  <c r="Q11" i="39"/>
  <c r="M11" i="39"/>
  <c r="Q10" i="39"/>
  <c r="Q179" i="39" s="1"/>
  <c r="M10" i="39"/>
  <c r="M179" i="39" s="1"/>
  <c r="B9" i="39"/>
  <c r="C9" i="39" s="1"/>
  <c r="D9" i="39" s="1"/>
  <c r="E9" i="39" s="1"/>
  <c r="F9" i="39" s="1"/>
  <c r="G9" i="39" s="1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P179" i="38"/>
  <c r="O179" i="38"/>
  <c r="N179" i="38"/>
  <c r="L179" i="38"/>
  <c r="K179" i="38"/>
  <c r="J179" i="38"/>
  <c r="I179" i="38"/>
  <c r="H179" i="38"/>
  <c r="Q178" i="38"/>
  <c r="M178" i="38"/>
  <c r="Q177" i="38"/>
  <c r="M177" i="38"/>
  <c r="Q176" i="38"/>
  <c r="M176" i="38"/>
  <c r="Q175" i="38"/>
  <c r="M175" i="38"/>
  <c r="Q174" i="38"/>
  <c r="M174" i="38"/>
  <c r="Q173" i="38"/>
  <c r="M173" i="38"/>
  <c r="Q172" i="38"/>
  <c r="M172" i="38"/>
  <c r="Q171" i="38"/>
  <c r="M171" i="38"/>
  <c r="Q170" i="38"/>
  <c r="M170" i="38"/>
  <c r="Q169" i="38"/>
  <c r="M169" i="38"/>
  <c r="Q168" i="38"/>
  <c r="M168" i="38"/>
  <c r="Q167" i="38"/>
  <c r="M167" i="38"/>
  <c r="Q166" i="38"/>
  <c r="M166" i="38"/>
  <c r="Q165" i="38"/>
  <c r="M165" i="38"/>
  <c r="Q164" i="38"/>
  <c r="M164" i="38"/>
  <c r="Q163" i="38"/>
  <c r="M163" i="38"/>
  <c r="Q162" i="38"/>
  <c r="M162" i="38"/>
  <c r="Q161" i="38"/>
  <c r="M161" i="38"/>
  <c r="Q160" i="38"/>
  <c r="M160" i="38"/>
  <c r="Q159" i="38"/>
  <c r="M159" i="38"/>
  <c r="Q158" i="38"/>
  <c r="M158" i="38"/>
  <c r="Q157" i="38"/>
  <c r="M157" i="38"/>
  <c r="Q156" i="38"/>
  <c r="M156" i="38"/>
  <c r="Q155" i="38"/>
  <c r="M155" i="38"/>
  <c r="Q154" i="38"/>
  <c r="M154" i="38"/>
  <c r="Q153" i="38"/>
  <c r="M153" i="38"/>
  <c r="Q152" i="38"/>
  <c r="M152" i="38"/>
  <c r="Q151" i="38"/>
  <c r="M151" i="38"/>
  <c r="Q150" i="38"/>
  <c r="M150" i="38"/>
  <c r="Q149" i="38"/>
  <c r="M149" i="38"/>
  <c r="Q148" i="38"/>
  <c r="M148" i="38"/>
  <c r="Q147" i="38"/>
  <c r="M147" i="38"/>
  <c r="Q146" i="38"/>
  <c r="M146" i="38"/>
  <c r="Q145" i="38"/>
  <c r="M145" i="38"/>
  <c r="Q144" i="38"/>
  <c r="M144" i="38"/>
  <c r="Q143" i="38"/>
  <c r="M143" i="38"/>
  <c r="Q142" i="38"/>
  <c r="M142" i="38"/>
  <c r="Q141" i="38"/>
  <c r="M141" i="38"/>
  <c r="Q140" i="38"/>
  <c r="M140" i="38"/>
  <c r="Q139" i="38"/>
  <c r="M139" i="38"/>
  <c r="Q138" i="38"/>
  <c r="M138" i="38"/>
  <c r="Q137" i="38"/>
  <c r="M137" i="38"/>
  <c r="Q136" i="38"/>
  <c r="M136" i="38"/>
  <c r="Q135" i="38"/>
  <c r="M135" i="38"/>
  <c r="Q134" i="38"/>
  <c r="M134" i="38"/>
  <c r="Q133" i="38"/>
  <c r="M133" i="38"/>
  <c r="Q132" i="38"/>
  <c r="M132" i="38"/>
  <c r="Q131" i="38"/>
  <c r="M131" i="38"/>
  <c r="Q130" i="38"/>
  <c r="M130" i="38"/>
  <c r="Q129" i="38"/>
  <c r="M129" i="38"/>
  <c r="Q128" i="38"/>
  <c r="M128" i="38"/>
  <c r="Q127" i="38"/>
  <c r="M127" i="38"/>
  <c r="Q126" i="38"/>
  <c r="M126" i="38"/>
  <c r="Q125" i="38"/>
  <c r="M125" i="38"/>
  <c r="Q124" i="38"/>
  <c r="M124" i="38"/>
  <c r="Q123" i="38"/>
  <c r="M123" i="38"/>
  <c r="Q122" i="38"/>
  <c r="M122" i="38"/>
  <c r="Q121" i="38"/>
  <c r="M121" i="38"/>
  <c r="Q120" i="38"/>
  <c r="M120" i="38"/>
  <c r="Q119" i="38"/>
  <c r="M119" i="38"/>
  <c r="Q118" i="38"/>
  <c r="M118" i="38"/>
  <c r="Q117" i="38"/>
  <c r="M117" i="38"/>
  <c r="Q116" i="38"/>
  <c r="M116" i="38"/>
  <c r="Q115" i="38"/>
  <c r="M115" i="38"/>
  <c r="Q114" i="38"/>
  <c r="M114" i="38"/>
  <c r="Q113" i="38"/>
  <c r="M113" i="38"/>
  <c r="Q112" i="38"/>
  <c r="M112" i="38"/>
  <c r="Q111" i="38"/>
  <c r="M111" i="38"/>
  <c r="Q110" i="38"/>
  <c r="M110" i="38"/>
  <c r="Q109" i="38"/>
  <c r="M109" i="38"/>
  <c r="Q108" i="38"/>
  <c r="M108" i="38"/>
  <c r="Q107" i="38"/>
  <c r="M107" i="38"/>
  <c r="Q106" i="38"/>
  <c r="M106" i="38"/>
  <c r="Q105" i="38"/>
  <c r="M105" i="38"/>
  <c r="Q104" i="38"/>
  <c r="M104" i="38"/>
  <c r="Q103" i="38"/>
  <c r="M103" i="38"/>
  <c r="Q102" i="38"/>
  <c r="M102" i="38"/>
  <c r="Q101" i="38"/>
  <c r="M101" i="38"/>
  <c r="Q100" i="38"/>
  <c r="M100" i="38"/>
  <c r="Q99" i="38"/>
  <c r="M99" i="38"/>
  <c r="Q98" i="38"/>
  <c r="M98" i="38"/>
  <c r="Q97" i="38"/>
  <c r="M97" i="38"/>
  <c r="Q96" i="38"/>
  <c r="M96" i="38"/>
  <c r="Q95" i="38"/>
  <c r="M95" i="38"/>
  <c r="Q94" i="38"/>
  <c r="M94" i="38"/>
  <c r="Q93" i="38"/>
  <c r="M93" i="38"/>
  <c r="Q92" i="38"/>
  <c r="M92" i="38"/>
  <c r="Q91" i="38"/>
  <c r="M91" i="38"/>
  <c r="Q90" i="38"/>
  <c r="M90" i="38"/>
  <c r="Q89" i="38"/>
  <c r="M89" i="38"/>
  <c r="Q88" i="38"/>
  <c r="M88" i="38"/>
  <c r="Q87" i="38"/>
  <c r="M87" i="38"/>
  <c r="Q86" i="38"/>
  <c r="M86" i="38"/>
  <c r="Q85" i="38"/>
  <c r="M85" i="38"/>
  <c r="Q84" i="38"/>
  <c r="M84" i="38"/>
  <c r="Q83" i="38"/>
  <c r="M83" i="38"/>
  <c r="Q82" i="38"/>
  <c r="M82" i="38"/>
  <c r="Q81" i="38"/>
  <c r="M81" i="38"/>
  <c r="Q80" i="38"/>
  <c r="M80" i="38"/>
  <c r="Q79" i="38"/>
  <c r="M79" i="38"/>
  <c r="Q78" i="38"/>
  <c r="M78" i="38"/>
  <c r="Q77" i="38"/>
  <c r="M77" i="38"/>
  <c r="Q76" i="38"/>
  <c r="M76" i="38"/>
  <c r="Q75" i="38"/>
  <c r="M75" i="38"/>
  <c r="Q74" i="38"/>
  <c r="M74" i="38"/>
  <c r="Q73" i="38"/>
  <c r="M73" i="38"/>
  <c r="Q72" i="38"/>
  <c r="M72" i="38"/>
  <c r="Q71" i="38"/>
  <c r="M71" i="38"/>
  <c r="Q70" i="38"/>
  <c r="M70" i="38"/>
  <c r="Q69" i="38"/>
  <c r="M69" i="38"/>
  <c r="Q68" i="38"/>
  <c r="M68" i="38"/>
  <c r="Q67" i="38"/>
  <c r="M67" i="38"/>
  <c r="Q66" i="38"/>
  <c r="M66" i="38"/>
  <c r="Q65" i="38"/>
  <c r="M65" i="38"/>
  <c r="Q64" i="38"/>
  <c r="M64" i="38"/>
  <c r="Q63" i="38"/>
  <c r="M63" i="38"/>
  <c r="Q62" i="38"/>
  <c r="M62" i="38"/>
  <c r="Q61" i="38"/>
  <c r="M61" i="38"/>
  <c r="Q60" i="38"/>
  <c r="M60" i="38"/>
  <c r="Q59" i="38"/>
  <c r="M59" i="38"/>
  <c r="Q58" i="38"/>
  <c r="M58" i="38"/>
  <c r="Q57" i="38"/>
  <c r="M57" i="38"/>
  <c r="Q56" i="38"/>
  <c r="M56" i="38"/>
  <c r="Q55" i="38"/>
  <c r="M55" i="38"/>
  <c r="Q54" i="38"/>
  <c r="M54" i="38"/>
  <c r="Q53" i="38"/>
  <c r="M53" i="38"/>
  <c r="Q52" i="38"/>
  <c r="M52" i="38"/>
  <c r="Q51" i="38"/>
  <c r="M51" i="38"/>
  <c r="Q50" i="38"/>
  <c r="M50" i="38"/>
  <c r="Q49" i="38"/>
  <c r="M49" i="38"/>
  <c r="Q48" i="38"/>
  <c r="M48" i="38"/>
  <c r="Q47" i="38"/>
  <c r="M47" i="38"/>
  <c r="Q46" i="38"/>
  <c r="M46" i="38"/>
  <c r="Q45" i="38"/>
  <c r="M45" i="38"/>
  <c r="Q44" i="38"/>
  <c r="M44" i="38"/>
  <c r="Q43" i="38"/>
  <c r="M43" i="38"/>
  <c r="Q42" i="38"/>
  <c r="M42" i="38"/>
  <c r="Q41" i="38"/>
  <c r="M41" i="38"/>
  <c r="Q40" i="38"/>
  <c r="M40" i="38"/>
  <c r="Q39" i="38"/>
  <c r="M39" i="38"/>
  <c r="Q38" i="38"/>
  <c r="M38" i="38"/>
  <c r="Q37" i="38"/>
  <c r="M37" i="38"/>
  <c r="Q36" i="38"/>
  <c r="M36" i="38"/>
  <c r="Q35" i="38"/>
  <c r="M35" i="38"/>
  <c r="Q34" i="38"/>
  <c r="M34" i="38"/>
  <c r="Q33" i="38"/>
  <c r="M33" i="38"/>
  <c r="Q32" i="38"/>
  <c r="M32" i="38"/>
  <c r="Q31" i="38"/>
  <c r="M31" i="38"/>
  <c r="Q30" i="38"/>
  <c r="M30" i="38"/>
  <c r="Q29" i="38"/>
  <c r="M29" i="38"/>
  <c r="Q28" i="38"/>
  <c r="M28" i="38"/>
  <c r="Q27" i="38"/>
  <c r="M27" i="38"/>
  <c r="Q26" i="38"/>
  <c r="M26" i="38"/>
  <c r="Q25" i="38"/>
  <c r="M25" i="38"/>
  <c r="Q24" i="38"/>
  <c r="M24" i="38"/>
  <c r="Q23" i="38"/>
  <c r="M23" i="38"/>
  <c r="Q22" i="38"/>
  <c r="M22" i="38"/>
  <c r="Q21" i="38"/>
  <c r="M21" i="38"/>
  <c r="Q20" i="38"/>
  <c r="M20" i="38"/>
  <c r="Q19" i="38"/>
  <c r="M19" i="38"/>
  <c r="Q18" i="38"/>
  <c r="M18" i="38"/>
  <c r="Q17" i="38"/>
  <c r="M17" i="38"/>
  <c r="Q16" i="38"/>
  <c r="M16" i="38"/>
  <c r="Q15" i="38"/>
  <c r="M15" i="38"/>
  <c r="Q14" i="38"/>
  <c r="M14" i="38"/>
  <c r="Q13" i="38"/>
  <c r="M13" i="38"/>
  <c r="Q12" i="38"/>
  <c r="M12" i="38"/>
  <c r="Q11" i="38"/>
  <c r="M11" i="38"/>
  <c r="Q10" i="38"/>
  <c r="Q179" i="38" s="1"/>
  <c r="M10" i="38"/>
  <c r="M179" i="38" s="1"/>
  <c r="B9" i="38"/>
  <c r="C9" i="38" s="1"/>
  <c r="D9" i="38" s="1"/>
  <c r="E9" i="38" s="1"/>
  <c r="F9" i="38" s="1"/>
  <c r="G9" i="38" s="1"/>
  <c r="H9" i="38" s="1"/>
  <c r="I9" i="38" s="1"/>
  <c r="J9" i="38" s="1"/>
  <c r="K9" i="38" s="1"/>
  <c r="L9" i="38" s="1"/>
  <c r="M9" i="38" s="1"/>
  <c r="N9" i="38" s="1"/>
  <c r="O9" i="38" s="1"/>
  <c r="P9" i="38" s="1"/>
  <c r="Q9" i="38" s="1"/>
  <c r="P179" i="37"/>
  <c r="O179" i="37"/>
  <c r="N179" i="37"/>
  <c r="L179" i="37"/>
  <c r="K179" i="37"/>
  <c r="J179" i="37"/>
  <c r="I179" i="37"/>
  <c r="H179" i="37"/>
  <c r="Q178" i="37"/>
  <c r="M178" i="37"/>
  <c r="Q177" i="37"/>
  <c r="M177" i="37"/>
  <c r="Q176" i="37"/>
  <c r="M176" i="37"/>
  <c r="Q175" i="37"/>
  <c r="M175" i="37"/>
  <c r="Q174" i="37"/>
  <c r="M174" i="37"/>
  <c r="Q173" i="37"/>
  <c r="M173" i="37"/>
  <c r="Q172" i="37"/>
  <c r="M172" i="37"/>
  <c r="Q171" i="37"/>
  <c r="M171" i="37"/>
  <c r="Q170" i="37"/>
  <c r="M170" i="37"/>
  <c r="Q169" i="37"/>
  <c r="M169" i="37"/>
  <c r="Q168" i="37"/>
  <c r="M168" i="37"/>
  <c r="Q167" i="37"/>
  <c r="M167" i="37"/>
  <c r="Q166" i="37"/>
  <c r="M166" i="37"/>
  <c r="Q165" i="37"/>
  <c r="M165" i="37"/>
  <c r="Q164" i="37"/>
  <c r="M164" i="37"/>
  <c r="Q163" i="37"/>
  <c r="M163" i="37"/>
  <c r="Q162" i="37"/>
  <c r="M162" i="37"/>
  <c r="Q161" i="37"/>
  <c r="M161" i="37"/>
  <c r="Q160" i="37"/>
  <c r="M160" i="37"/>
  <c r="Q159" i="37"/>
  <c r="M159" i="37"/>
  <c r="Q158" i="37"/>
  <c r="M158" i="37"/>
  <c r="Q157" i="37"/>
  <c r="M157" i="37"/>
  <c r="Q156" i="37"/>
  <c r="M156" i="37"/>
  <c r="Q155" i="37"/>
  <c r="M155" i="37"/>
  <c r="Q154" i="37"/>
  <c r="M154" i="37"/>
  <c r="Q153" i="37"/>
  <c r="M153" i="37"/>
  <c r="Q152" i="37"/>
  <c r="M152" i="37"/>
  <c r="Q151" i="37"/>
  <c r="M151" i="37"/>
  <c r="Q150" i="37"/>
  <c r="M150" i="37"/>
  <c r="Q149" i="37"/>
  <c r="M149" i="37"/>
  <c r="Q148" i="37"/>
  <c r="M148" i="37"/>
  <c r="Q147" i="37"/>
  <c r="M147" i="37"/>
  <c r="Q146" i="37"/>
  <c r="M146" i="37"/>
  <c r="Q145" i="37"/>
  <c r="M145" i="37"/>
  <c r="Q144" i="37"/>
  <c r="M144" i="37"/>
  <c r="Q143" i="37"/>
  <c r="M143" i="37"/>
  <c r="Q142" i="37"/>
  <c r="M142" i="37"/>
  <c r="Q141" i="37"/>
  <c r="M141" i="37"/>
  <c r="Q140" i="37"/>
  <c r="M140" i="37"/>
  <c r="Q139" i="37"/>
  <c r="M139" i="37"/>
  <c r="Q138" i="37"/>
  <c r="M138" i="37"/>
  <c r="Q137" i="37"/>
  <c r="M137" i="37"/>
  <c r="Q136" i="37"/>
  <c r="M136" i="37"/>
  <c r="Q135" i="37"/>
  <c r="M135" i="37"/>
  <c r="Q134" i="37"/>
  <c r="M134" i="37"/>
  <c r="Q133" i="37"/>
  <c r="M133" i="37"/>
  <c r="Q132" i="37"/>
  <c r="M132" i="37"/>
  <c r="Q131" i="37"/>
  <c r="M131" i="37"/>
  <c r="Q130" i="37"/>
  <c r="M130" i="37"/>
  <c r="Q129" i="37"/>
  <c r="M129" i="37"/>
  <c r="Q128" i="37"/>
  <c r="M128" i="37"/>
  <c r="Q127" i="37"/>
  <c r="M127" i="37"/>
  <c r="Q126" i="37"/>
  <c r="M126" i="37"/>
  <c r="Q125" i="37"/>
  <c r="M125" i="37"/>
  <c r="Q124" i="37"/>
  <c r="M124" i="37"/>
  <c r="Q123" i="37"/>
  <c r="M123" i="37"/>
  <c r="Q122" i="37"/>
  <c r="M122" i="37"/>
  <c r="Q121" i="37"/>
  <c r="M121" i="37"/>
  <c r="Q120" i="37"/>
  <c r="M120" i="37"/>
  <c r="Q119" i="37"/>
  <c r="M119" i="37"/>
  <c r="Q118" i="37"/>
  <c r="M118" i="37"/>
  <c r="Q117" i="37"/>
  <c r="M117" i="37"/>
  <c r="Q116" i="37"/>
  <c r="M116" i="37"/>
  <c r="Q115" i="37"/>
  <c r="M115" i="37"/>
  <c r="Q114" i="37"/>
  <c r="M114" i="37"/>
  <c r="Q113" i="37"/>
  <c r="M113" i="37"/>
  <c r="Q112" i="37"/>
  <c r="M112" i="37"/>
  <c r="Q111" i="37"/>
  <c r="M111" i="37"/>
  <c r="Q110" i="37"/>
  <c r="M110" i="37"/>
  <c r="Q109" i="37"/>
  <c r="M109" i="37"/>
  <c r="Q108" i="37"/>
  <c r="M108" i="37"/>
  <c r="Q107" i="37"/>
  <c r="M107" i="37"/>
  <c r="Q106" i="37"/>
  <c r="M106" i="37"/>
  <c r="Q105" i="37"/>
  <c r="M105" i="37"/>
  <c r="Q104" i="37"/>
  <c r="M104" i="37"/>
  <c r="Q103" i="37"/>
  <c r="M103" i="37"/>
  <c r="Q102" i="37"/>
  <c r="M102" i="37"/>
  <c r="Q101" i="37"/>
  <c r="M101" i="37"/>
  <c r="Q100" i="37"/>
  <c r="M100" i="37"/>
  <c r="Q99" i="37"/>
  <c r="M99" i="37"/>
  <c r="Q98" i="37"/>
  <c r="M98" i="37"/>
  <c r="Q97" i="37"/>
  <c r="M97" i="37"/>
  <c r="Q96" i="37"/>
  <c r="M96" i="37"/>
  <c r="Q95" i="37"/>
  <c r="M95" i="37"/>
  <c r="Q94" i="37"/>
  <c r="M94" i="37"/>
  <c r="Q93" i="37"/>
  <c r="M93" i="37"/>
  <c r="Q92" i="37"/>
  <c r="M92" i="37"/>
  <c r="Q91" i="37"/>
  <c r="M91" i="37"/>
  <c r="Q90" i="37"/>
  <c r="M90" i="37"/>
  <c r="Q89" i="37"/>
  <c r="M89" i="37"/>
  <c r="Q88" i="37"/>
  <c r="M88" i="37"/>
  <c r="Q87" i="37"/>
  <c r="M87" i="37"/>
  <c r="Q86" i="37"/>
  <c r="M86" i="37"/>
  <c r="Q85" i="37"/>
  <c r="M85" i="37"/>
  <c r="Q84" i="37"/>
  <c r="M84" i="37"/>
  <c r="Q83" i="37"/>
  <c r="M83" i="37"/>
  <c r="Q82" i="37"/>
  <c r="M82" i="37"/>
  <c r="Q81" i="37"/>
  <c r="M81" i="37"/>
  <c r="Q80" i="37"/>
  <c r="M80" i="37"/>
  <c r="Q79" i="37"/>
  <c r="M79" i="37"/>
  <c r="Q78" i="37"/>
  <c r="M78" i="37"/>
  <c r="Q77" i="37"/>
  <c r="M77" i="37"/>
  <c r="Q76" i="37"/>
  <c r="M76" i="37"/>
  <c r="Q75" i="37"/>
  <c r="M75" i="37"/>
  <c r="Q74" i="37"/>
  <c r="M74" i="37"/>
  <c r="Q73" i="37"/>
  <c r="M73" i="37"/>
  <c r="Q72" i="37"/>
  <c r="M72" i="37"/>
  <c r="Q71" i="37"/>
  <c r="M71" i="37"/>
  <c r="Q70" i="37"/>
  <c r="M70" i="37"/>
  <c r="Q69" i="37"/>
  <c r="M69" i="37"/>
  <c r="Q68" i="37"/>
  <c r="M68" i="37"/>
  <c r="Q67" i="37"/>
  <c r="M67" i="37"/>
  <c r="Q66" i="37"/>
  <c r="M66" i="37"/>
  <c r="Q65" i="37"/>
  <c r="M65" i="37"/>
  <c r="Q64" i="37"/>
  <c r="M64" i="37"/>
  <c r="Q63" i="37"/>
  <c r="M63" i="37"/>
  <c r="Q62" i="37"/>
  <c r="M62" i="37"/>
  <c r="Q61" i="37"/>
  <c r="M61" i="37"/>
  <c r="Q60" i="37"/>
  <c r="M60" i="37"/>
  <c r="Q59" i="37"/>
  <c r="M59" i="37"/>
  <c r="Q58" i="37"/>
  <c r="M58" i="37"/>
  <c r="Q57" i="37"/>
  <c r="M57" i="37"/>
  <c r="Q56" i="37"/>
  <c r="M56" i="37"/>
  <c r="Q55" i="37"/>
  <c r="M55" i="37"/>
  <c r="Q54" i="37"/>
  <c r="M54" i="37"/>
  <c r="Q53" i="37"/>
  <c r="M53" i="37"/>
  <c r="Q52" i="37"/>
  <c r="M52" i="37"/>
  <c r="Q51" i="37"/>
  <c r="M51" i="37"/>
  <c r="Q50" i="37"/>
  <c r="M50" i="37"/>
  <c r="Q49" i="37"/>
  <c r="M49" i="37"/>
  <c r="Q48" i="37"/>
  <c r="M48" i="37"/>
  <c r="Q47" i="37"/>
  <c r="M47" i="37"/>
  <c r="Q46" i="37"/>
  <c r="M46" i="37"/>
  <c r="Q45" i="37"/>
  <c r="M45" i="37"/>
  <c r="Q44" i="37"/>
  <c r="M44" i="37"/>
  <c r="Q43" i="37"/>
  <c r="M43" i="37"/>
  <c r="Q42" i="37"/>
  <c r="M42" i="37"/>
  <c r="Q41" i="37"/>
  <c r="M41" i="37"/>
  <c r="Q40" i="37"/>
  <c r="M40" i="37"/>
  <c r="Q39" i="37"/>
  <c r="M39" i="37"/>
  <c r="Q38" i="37"/>
  <c r="M38" i="37"/>
  <c r="Q37" i="37"/>
  <c r="M37" i="37"/>
  <c r="Q36" i="37"/>
  <c r="M36" i="37"/>
  <c r="Q35" i="37"/>
  <c r="M35" i="37"/>
  <c r="Q34" i="37"/>
  <c r="M34" i="37"/>
  <c r="Q33" i="37"/>
  <c r="M33" i="37"/>
  <c r="Q32" i="37"/>
  <c r="M32" i="37"/>
  <c r="Q31" i="37"/>
  <c r="M31" i="37"/>
  <c r="Q30" i="37"/>
  <c r="M30" i="37"/>
  <c r="Q29" i="37"/>
  <c r="M29" i="37"/>
  <c r="Q28" i="37"/>
  <c r="M28" i="37"/>
  <c r="Q27" i="37"/>
  <c r="M27" i="37"/>
  <c r="Q26" i="37"/>
  <c r="M26" i="37"/>
  <c r="Q25" i="37"/>
  <c r="M25" i="37"/>
  <c r="Q24" i="37"/>
  <c r="M24" i="37"/>
  <c r="Q23" i="37"/>
  <c r="M23" i="37"/>
  <c r="Q22" i="37"/>
  <c r="M22" i="37"/>
  <c r="Q21" i="37"/>
  <c r="M21" i="37"/>
  <c r="Q20" i="37"/>
  <c r="M20" i="37"/>
  <c r="Q19" i="37"/>
  <c r="M19" i="37"/>
  <c r="Q18" i="37"/>
  <c r="M18" i="37"/>
  <c r="Q17" i="37"/>
  <c r="M17" i="37"/>
  <c r="Q16" i="37"/>
  <c r="M16" i="37"/>
  <c r="Q15" i="37"/>
  <c r="M15" i="37"/>
  <c r="Q14" i="37"/>
  <c r="M14" i="37"/>
  <c r="Q13" i="37"/>
  <c r="M13" i="37"/>
  <c r="Q12" i="37"/>
  <c r="M12" i="37"/>
  <c r="Q11" i="37"/>
  <c r="M11" i="37"/>
  <c r="Q10" i="37"/>
  <c r="Q179" i="37" s="1"/>
  <c r="M10" i="37"/>
  <c r="M179" i="37" s="1"/>
  <c r="B9" i="37"/>
  <c r="C9" i="37" s="1"/>
  <c r="D9" i="37" s="1"/>
  <c r="E9" i="37" s="1"/>
  <c r="F9" i="37" s="1"/>
  <c r="G9" i="37" s="1"/>
  <c r="H9" i="37" s="1"/>
  <c r="I9" i="37" s="1"/>
  <c r="J9" i="37" s="1"/>
  <c r="K9" i="37" s="1"/>
  <c r="L9" i="37" s="1"/>
  <c r="M9" i="37" s="1"/>
  <c r="N9" i="37" s="1"/>
  <c r="O9" i="37" s="1"/>
  <c r="P9" i="37" s="1"/>
  <c r="Q9" i="37" s="1"/>
  <c r="P179" i="36"/>
  <c r="O179" i="36"/>
  <c r="N179" i="36"/>
  <c r="L179" i="36"/>
  <c r="K179" i="36"/>
  <c r="J179" i="36"/>
  <c r="I179" i="36"/>
  <c r="H179" i="36"/>
  <c r="Q178" i="36"/>
  <c r="M178" i="36"/>
  <c r="Q177" i="36"/>
  <c r="M177" i="36"/>
  <c r="Q176" i="36"/>
  <c r="M176" i="36"/>
  <c r="Q175" i="36"/>
  <c r="M175" i="36"/>
  <c r="Q174" i="36"/>
  <c r="M174" i="36"/>
  <c r="Q173" i="36"/>
  <c r="M173" i="36"/>
  <c r="Q172" i="36"/>
  <c r="M172" i="36"/>
  <c r="Q171" i="36"/>
  <c r="M171" i="36"/>
  <c r="Q170" i="36"/>
  <c r="M170" i="36"/>
  <c r="Q169" i="36"/>
  <c r="M169" i="36"/>
  <c r="Q168" i="36"/>
  <c r="M168" i="36"/>
  <c r="Q167" i="36"/>
  <c r="M167" i="36"/>
  <c r="Q166" i="36"/>
  <c r="M166" i="36"/>
  <c r="Q165" i="36"/>
  <c r="M165" i="36"/>
  <c r="Q164" i="36"/>
  <c r="M164" i="36"/>
  <c r="Q163" i="36"/>
  <c r="M163" i="36"/>
  <c r="Q162" i="36"/>
  <c r="M162" i="36"/>
  <c r="Q161" i="36"/>
  <c r="M161" i="36"/>
  <c r="Q160" i="36"/>
  <c r="M160" i="36"/>
  <c r="Q159" i="36"/>
  <c r="M159" i="36"/>
  <c r="Q158" i="36"/>
  <c r="M158" i="36"/>
  <c r="Q157" i="36"/>
  <c r="M157" i="36"/>
  <c r="Q156" i="36"/>
  <c r="M156" i="36"/>
  <c r="Q155" i="36"/>
  <c r="M155" i="36"/>
  <c r="Q154" i="36"/>
  <c r="M154" i="36"/>
  <c r="Q153" i="36"/>
  <c r="M153" i="36"/>
  <c r="Q152" i="36"/>
  <c r="M152" i="36"/>
  <c r="Q151" i="36"/>
  <c r="M151" i="36"/>
  <c r="Q150" i="36"/>
  <c r="M150" i="36"/>
  <c r="Q149" i="36"/>
  <c r="M149" i="36"/>
  <c r="Q148" i="36"/>
  <c r="M148" i="36"/>
  <c r="Q147" i="36"/>
  <c r="M147" i="36"/>
  <c r="Q146" i="36"/>
  <c r="M146" i="36"/>
  <c r="Q145" i="36"/>
  <c r="M145" i="36"/>
  <c r="Q144" i="36"/>
  <c r="M144" i="36"/>
  <c r="Q143" i="36"/>
  <c r="M143" i="36"/>
  <c r="Q142" i="36"/>
  <c r="M142" i="36"/>
  <c r="Q141" i="36"/>
  <c r="M141" i="36"/>
  <c r="Q140" i="36"/>
  <c r="M140" i="36"/>
  <c r="Q139" i="36"/>
  <c r="M139" i="36"/>
  <c r="Q138" i="36"/>
  <c r="M138" i="36"/>
  <c r="Q137" i="36"/>
  <c r="M137" i="36"/>
  <c r="Q136" i="36"/>
  <c r="M136" i="36"/>
  <c r="Q135" i="36"/>
  <c r="M135" i="36"/>
  <c r="Q134" i="36"/>
  <c r="M134" i="36"/>
  <c r="Q133" i="36"/>
  <c r="M133" i="36"/>
  <c r="Q132" i="36"/>
  <c r="M132" i="36"/>
  <c r="Q131" i="36"/>
  <c r="M131" i="36"/>
  <c r="Q130" i="36"/>
  <c r="M130" i="36"/>
  <c r="Q129" i="36"/>
  <c r="M129" i="36"/>
  <c r="Q128" i="36"/>
  <c r="M128" i="36"/>
  <c r="Q127" i="36"/>
  <c r="M127" i="36"/>
  <c r="Q126" i="36"/>
  <c r="M126" i="36"/>
  <c r="Q125" i="36"/>
  <c r="M125" i="36"/>
  <c r="Q124" i="36"/>
  <c r="M124" i="36"/>
  <c r="Q123" i="36"/>
  <c r="M123" i="36"/>
  <c r="Q122" i="36"/>
  <c r="M122" i="36"/>
  <c r="Q121" i="36"/>
  <c r="M121" i="36"/>
  <c r="Q120" i="36"/>
  <c r="M120" i="36"/>
  <c r="Q119" i="36"/>
  <c r="M119" i="36"/>
  <c r="Q118" i="36"/>
  <c r="M118" i="36"/>
  <c r="Q117" i="36"/>
  <c r="M117" i="36"/>
  <c r="Q116" i="36"/>
  <c r="M116" i="36"/>
  <c r="Q115" i="36"/>
  <c r="M115" i="36"/>
  <c r="Q114" i="36"/>
  <c r="M114" i="36"/>
  <c r="Q113" i="36"/>
  <c r="M113" i="36"/>
  <c r="Q112" i="36"/>
  <c r="M112" i="36"/>
  <c r="Q111" i="36"/>
  <c r="M111" i="36"/>
  <c r="Q110" i="36"/>
  <c r="M110" i="36"/>
  <c r="Q109" i="36"/>
  <c r="M109" i="36"/>
  <c r="Q108" i="36"/>
  <c r="M108" i="36"/>
  <c r="Q107" i="36"/>
  <c r="M107" i="36"/>
  <c r="Q106" i="36"/>
  <c r="M106" i="36"/>
  <c r="Q105" i="36"/>
  <c r="M105" i="36"/>
  <c r="Q104" i="36"/>
  <c r="M104" i="36"/>
  <c r="Q103" i="36"/>
  <c r="M103" i="36"/>
  <c r="Q102" i="36"/>
  <c r="M102" i="36"/>
  <c r="Q101" i="36"/>
  <c r="M101" i="36"/>
  <c r="Q100" i="36"/>
  <c r="M100" i="36"/>
  <c r="Q99" i="36"/>
  <c r="M99" i="36"/>
  <c r="Q98" i="36"/>
  <c r="M98" i="36"/>
  <c r="Q97" i="36"/>
  <c r="M97" i="36"/>
  <c r="Q96" i="36"/>
  <c r="M96" i="36"/>
  <c r="Q95" i="36"/>
  <c r="M95" i="36"/>
  <c r="Q94" i="36"/>
  <c r="M94" i="36"/>
  <c r="Q93" i="36"/>
  <c r="M93" i="36"/>
  <c r="Q92" i="36"/>
  <c r="M92" i="36"/>
  <c r="Q91" i="36"/>
  <c r="M91" i="36"/>
  <c r="Q90" i="36"/>
  <c r="M90" i="36"/>
  <c r="Q89" i="36"/>
  <c r="M89" i="36"/>
  <c r="Q88" i="36"/>
  <c r="M88" i="36"/>
  <c r="Q87" i="36"/>
  <c r="M87" i="36"/>
  <c r="Q86" i="36"/>
  <c r="M86" i="36"/>
  <c r="Q85" i="36"/>
  <c r="M85" i="36"/>
  <c r="Q84" i="36"/>
  <c r="M84" i="36"/>
  <c r="Q83" i="36"/>
  <c r="M83" i="36"/>
  <c r="Q82" i="36"/>
  <c r="M82" i="36"/>
  <c r="Q81" i="36"/>
  <c r="M81" i="36"/>
  <c r="Q80" i="36"/>
  <c r="M80" i="36"/>
  <c r="Q79" i="36"/>
  <c r="M79" i="36"/>
  <c r="Q78" i="36"/>
  <c r="M78" i="36"/>
  <c r="Q77" i="36"/>
  <c r="M77" i="36"/>
  <c r="Q76" i="36"/>
  <c r="M76" i="36"/>
  <c r="Q75" i="36"/>
  <c r="M75" i="36"/>
  <c r="Q74" i="36"/>
  <c r="M74" i="36"/>
  <c r="Q73" i="36"/>
  <c r="M73" i="36"/>
  <c r="Q72" i="36"/>
  <c r="M72" i="36"/>
  <c r="Q71" i="36"/>
  <c r="M71" i="36"/>
  <c r="Q70" i="36"/>
  <c r="M70" i="36"/>
  <c r="Q69" i="36"/>
  <c r="M69" i="36"/>
  <c r="Q68" i="36"/>
  <c r="M68" i="36"/>
  <c r="Q67" i="36"/>
  <c r="M67" i="36"/>
  <c r="Q66" i="36"/>
  <c r="M66" i="36"/>
  <c r="Q65" i="36"/>
  <c r="M65" i="36"/>
  <c r="Q64" i="36"/>
  <c r="M64" i="36"/>
  <c r="Q63" i="36"/>
  <c r="M63" i="36"/>
  <c r="Q62" i="36"/>
  <c r="M62" i="36"/>
  <c r="Q61" i="36"/>
  <c r="M61" i="36"/>
  <c r="Q60" i="36"/>
  <c r="M60" i="36"/>
  <c r="Q59" i="36"/>
  <c r="M59" i="36"/>
  <c r="Q58" i="36"/>
  <c r="M58" i="36"/>
  <c r="Q57" i="36"/>
  <c r="M57" i="36"/>
  <c r="Q56" i="36"/>
  <c r="M56" i="36"/>
  <c r="Q55" i="36"/>
  <c r="M55" i="36"/>
  <c r="Q54" i="36"/>
  <c r="M54" i="36"/>
  <c r="Q53" i="36"/>
  <c r="M53" i="36"/>
  <c r="Q52" i="36"/>
  <c r="M52" i="36"/>
  <c r="Q51" i="36"/>
  <c r="M51" i="36"/>
  <c r="Q50" i="36"/>
  <c r="M50" i="36"/>
  <c r="Q49" i="36"/>
  <c r="M49" i="36"/>
  <c r="Q48" i="36"/>
  <c r="M48" i="36"/>
  <c r="Q47" i="36"/>
  <c r="M47" i="36"/>
  <c r="Q46" i="36"/>
  <c r="M46" i="36"/>
  <c r="Q45" i="36"/>
  <c r="M45" i="36"/>
  <c r="Q44" i="36"/>
  <c r="M44" i="36"/>
  <c r="Q43" i="36"/>
  <c r="M43" i="36"/>
  <c r="Q42" i="36"/>
  <c r="M42" i="36"/>
  <c r="Q41" i="36"/>
  <c r="M41" i="36"/>
  <c r="Q40" i="36"/>
  <c r="M40" i="36"/>
  <c r="Q39" i="36"/>
  <c r="M39" i="36"/>
  <c r="Q38" i="36"/>
  <c r="M38" i="36"/>
  <c r="Q37" i="36"/>
  <c r="M37" i="36"/>
  <c r="Q36" i="36"/>
  <c r="M36" i="36"/>
  <c r="Q35" i="36"/>
  <c r="M35" i="36"/>
  <c r="Q34" i="36"/>
  <c r="M34" i="36"/>
  <c r="Q33" i="36"/>
  <c r="M33" i="36"/>
  <c r="Q32" i="36"/>
  <c r="M32" i="36"/>
  <c r="Q31" i="36"/>
  <c r="M31" i="36"/>
  <c r="Q30" i="36"/>
  <c r="M30" i="36"/>
  <c r="Q29" i="36"/>
  <c r="M29" i="36"/>
  <c r="Q28" i="36"/>
  <c r="M28" i="36"/>
  <c r="Q27" i="36"/>
  <c r="M27" i="36"/>
  <c r="Q26" i="36"/>
  <c r="M26" i="36"/>
  <c r="Q25" i="36"/>
  <c r="M25" i="36"/>
  <c r="Q24" i="36"/>
  <c r="M24" i="36"/>
  <c r="Q23" i="36"/>
  <c r="M23" i="36"/>
  <c r="Q22" i="36"/>
  <c r="M22" i="36"/>
  <c r="Q21" i="36"/>
  <c r="M21" i="36"/>
  <c r="Q20" i="36"/>
  <c r="M20" i="36"/>
  <c r="Q19" i="36"/>
  <c r="M19" i="36"/>
  <c r="Q18" i="36"/>
  <c r="M18" i="36"/>
  <c r="Q17" i="36"/>
  <c r="M17" i="36"/>
  <c r="Q16" i="36"/>
  <c r="M16" i="36"/>
  <c r="Q15" i="36"/>
  <c r="M15" i="36"/>
  <c r="Q14" i="36"/>
  <c r="M14" i="36"/>
  <c r="Q13" i="36"/>
  <c r="M13" i="36"/>
  <c r="Q12" i="36"/>
  <c r="M12" i="36"/>
  <c r="Q11" i="36"/>
  <c r="M11" i="36"/>
  <c r="Q10" i="36"/>
  <c r="M10" i="36"/>
  <c r="M179" i="36" s="1"/>
  <c r="B9" i="36"/>
  <c r="C9" i="36" s="1"/>
  <c r="D9" i="36" s="1"/>
  <c r="E9" i="36" s="1"/>
  <c r="F9" i="36" s="1"/>
  <c r="G9" i="36" s="1"/>
  <c r="H9" i="36" s="1"/>
  <c r="I9" i="36" s="1"/>
  <c r="J9" i="36" s="1"/>
  <c r="K9" i="36" s="1"/>
  <c r="L9" i="36" s="1"/>
  <c r="M9" i="36" s="1"/>
  <c r="N9" i="36" s="1"/>
  <c r="O9" i="36" s="1"/>
  <c r="P9" i="36" s="1"/>
  <c r="Q9" i="36" s="1"/>
  <c r="P179" i="35"/>
  <c r="O179" i="35"/>
  <c r="N179" i="35"/>
  <c r="L179" i="35"/>
  <c r="K179" i="35"/>
  <c r="J179" i="35"/>
  <c r="I179" i="35"/>
  <c r="H179" i="35"/>
  <c r="Q178" i="35"/>
  <c r="M178" i="35"/>
  <c r="Q177" i="35"/>
  <c r="M177" i="35"/>
  <c r="Q176" i="35"/>
  <c r="M176" i="35"/>
  <c r="Q175" i="35"/>
  <c r="M175" i="35"/>
  <c r="Q174" i="35"/>
  <c r="M174" i="35"/>
  <c r="Q173" i="35"/>
  <c r="M173" i="35"/>
  <c r="Q172" i="35"/>
  <c r="M172" i="35"/>
  <c r="Q171" i="35"/>
  <c r="M171" i="35"/>
  <c r="Q170" i="35"/>
  <c r="M170" i="35"/>
  <c r="Q169" i="35"/>
  <c r="M169" i="35"/>
  <c r="Q168" i="35"/>
  <c r="M168" i="35"/>
  <c r="Q167" i="35"/>
  <c r="M167" i="35"/>
  <c r="Q166" i="35"/>
  <c r="M166" i="35"/>
  <c r="Q165" i="35"/>
  <c r="M165" i="35"/>
  <c r="Q164" i="35"/>
  <c r="M164" i="35"/>
  <c r="Q163" i="35"/>
  <c r="M163" i="35"/>
  <c r="Q162" i="35"/>
  <c r="M162" i="35"/>
  <c r="Q161" i="35"/>
  <c r="M161" i="35"/>
  <c r="Q160" i="35"/>
  <c r="M160" i="35"/>
  <c r="Q159" i="35"/>
  <c r="M159" i="35"/>
  <c r="Q158" i="35"/>
  <c r="M158" i="35"/>
  <c r="Q157" i="35"/>
  <c r="M157" i="35"/>
  <c r="Q156" i="35"/>
  <c r="M156" i="35"/>
  <c r="Q155" i="35"/>
  <c r="M155" i="35"/>
  <c r="Q154" i="35"/>
  <c r="M154" i="35"/>
  <c r="Q153" i="35"/>
  <c r="M153" i="35"/>
  <c r="Q152" i="35"/>
  <c r="M152" i="35"/>
  <c r="Q151" i="35"/>
  <c r="M151" i="35"/>
  <c r="Q150" i="35"/>
  <c r="M150" i="35"/>
  <c r="Q149" i="35"/>
  <c r="M149" i="35"/>
  <c r="Q148" i="35"/>
  <c r="M148" i="35"/>
  <c r="Q147" i="35"/>
  <c r="M147" i="35"/>
  <c r="Q146" i="35"/>
  <c r="M146" i="35"/>
  <c r="Q145" i="35"/>
  <c r="M145" i="35"/>
  <c r="Q144" i="35"/>
  <c r="M144" i="35"/>
  <c r="Q143" i="35"/>
  <c r="M143" i="35"/>
  <c r="Q142" i="35"/>
  <c r="M142" i="35"/>
  <c r="Q141" i="35"/>
  <c r="M141" i="35"/>
  <c r="Q140" i="35"/>
  <c r="M140" i="35"/>
  <c r="Q139" i="35"/>
  <c r="M139" i="35"/>
  <c r="Q138" i="35"/>
  <c r="M138" i="35"/>
  <c r="Q137" i="35"/>
  <c r="M137" i="35"/>
  <c r="Q136" i="35"/>
  <c r="M136" i="35"/>
  <c r="Q135" i="35"/>
  <c r="M135" i="35"/>
  <c r="Q134" i="35"/>
  <c r="M134" i="35"/>
  <c r="Q133" i="35"/>
  <c r="M133" i="35"/>
  <c r="Q132" i="35"/>
  <c r="M132" i="35"/>
  <c r="Q131" i="35"/>
  <c r="M131" i="35"/>
  <c r="Q130" i="35"/>
  <c r="M130" i="35"/>
  <c r="Q129" i="35"/>
  <c r="M129" i="35"/>
  <c r="Q128" i="35"/>
  <c r="M128" i="35"/>
  <c r="Q127" i="35"/>
  <c r="M127" i="35"/>
  <c r="Q126" i="35"/>
  <c r="M126" i="35"/>
  <c r="Q125" i="35"/>
  <c r="M125" i="35"/>
  <c r="Q124" i="35"/>
  <c r="M124" i="35"/>
  <c r="Q123" i="35"/>
  <c r="M123" i="35"/>
  <c r="Q122" i="35"/>
  <c r="M122" i="35"/>
  <c r="Q121" i="35"/>
  <c r="M121" i="35"/>
  <c r="Q120" i="35"/>
  <c r="M120" i="35"/>
  <c r="Q119" i="35"/>
  <c r="M119" i="35"/>
  <c r="Q118" i="35"/>
  <c r="M118" i="35"/>
  <c r="Q117" i="35"/>
  <c r="M117" i="35"/>
  <c r="Q116" i="35"/>
  <c r="M116" i="35"/>
  <c r="Q115" i="35"/>
  <c r="M115" i="35"/>
  <c r="Q114" i="35"/>
  <c r="M114" i="35"/>
  <c r="Q113" i="35"/>
  <c r="M113" i="35"/>
  <c r="Q112" i="35"/>
  <c r="M112" i="35"/>
  <c r="Q111" i="35"/>
  <c r="M111" i="35"/>
  <c r="Q110" i="35"/>
  <c r="M110" i="35"/>
  <c r="Q109" i="35"/>
  <c r="M109" i="35"/>
  <c r="Q108" i="35"/>
  <c r="M108" i="35"/>
  <c r="Q107" i="35"/>
  <c r="M107" i="35"/>
  <c r="Q106" i="35"/>
  <c r="M106" i="35"/>
  <c r="Q105" i="35"/>
  <c r="M105" i="35"/>
  <c r="Q104" i="35"/>
  <c r="M104" i="35"/>
  <c r="Q103" i="35"/>
  <c r="M103" i="35"/>
  <c r="Q102" i="35"/>
  <c r="M102" i="35"/>
  <c r="Q101" i="35"/>
  <c r="M101" i="35"/>
  <c r="Q100" i="35"/>
  <c r="M100" i="35"/>
  <c r="Q99" i="35"/>
  <c r="M99" i="35"/>
  <c r="Q98" i="35"/>
  <c r="M98" i="35"/>
  <c r="Q97" i="35"/>
  <c r="M97" i="35"/>
  <c r="Q96" i="35"/>
  <c r="M96" i="35"/>
  <c r="Q95" i="35"/>
  <c r="M95" i="35"/>
  <c r="Q94" i="35"/>
  <c r="M94" i="35"/>
  <c r="Q93" i="35"/>
  <c r="M93" i="35"/>
  <c r="Q92" i="35"/>
  <c r="M92" i="35"/>
  <c r="Q91" i="35"/>
  <c r="M91" i="35"/>
  <c r="Q90" i="35"/>
  <c r="M90" i="35"/>
  <c r="Q89" i="35"/>
  <c r="M89" i="35"/>
  <c r="Q88" i="35"/>
  <c r="M88" i="35"/>
  <c r="Q87" i="35"/>
  <c r="M87" i="35"/>
  <c r="Q86" i="35"/>
  <c r="M86" i="35"/>
  <c r="Q85" i="35"/>
  <c r="M85" i="35"/>
  <c r="Q84" i="35"/>
  <c r="M84" i="35"/>
  <c r="Q83" i="35"/>
  <c r="M83" i="35"/>
  <c r="Q82" i="35"/>
  <c r="M82" i="35"/>
  <c r="Q81" i="35"/>
  <c r="M81" i="35"/>
  <c r="Q80" i="35"/>
  <c r="M80" i="35"/>
  <c r="Q79" i="35"/>
  <c r="M79" i="35"/>
  <c r="Q78" i="35"/>
  <c r="M78" i="35"/>
  <c r="Q77" i="35"/>
  <c r="M77" i="35"/>
  <c r="Q76" i="35"/>
  <c r="M76" i="35"/>
  <c r="Q75" i="35"/>
  <c r="M75" i="35"/>
  <c r="Q74" i="35"/>
  <c r="M74" i="35"/>
  <c r="Q73" i="35"/>
  <c r="M73" i="35"/>
  <c r="Q72" i="35"/>
  <c r="M72" i="35"/>
  <c r="Q71" i="35"/>
  <c r="M71" i="35"/>
  <c r="Q70" i="35"/>
  <c r="M70" i="35"/>
  <c r="Q69" i="35"/>
  <c r="M69" i="35"/>
  <c r="Q68" i="35"/>
  <c r="M68" i="35"/>
  <c r="Q67" i="35"/>
  <c r="M67" i="35"/>
  <c r="Q66" i="35"/>
  <c r="M66" i="35"/>
  <c r="Q65" i="35"/>
  <c r="M65" i="35"/>
  <c r="Q64" i="35"/>
  <c r="M64" i="35"/>
  <c r="Q63" i="35"/>
  <c r="M63" i="35"/>
  <c r="Q62" i="35"/>
  <c r="M62" i="35"/>
  <c r="Q61" i="35"/>
  <c r="M61" i="35"/>
  <c r="Q60" i="35"/>
  <c r="M60" i="35"/>
  <c r="Q59" i="35"/>
  <c r="M59" i="35"/>
  <c r="Q58" i="35"/>
  <c r="M58" i="35"/>
  <c r="Q57" i="35"/>
  <c r="M57" i="35"/>
  <c r="Q56" i="35"/>
  <c r="M56" i="35"/>
  <c r="Q55" i="35"/>
  <c r="M55" i="35"/>
  <c r="Q54" i="35"/>
  <c r="M54" i="35"/>
  <c r="Q53" i="35"/>
  <c r="M53" i="35"/>
  <c r="Q52" i="35"/>
  <c r="M52" i="35"/>
  <c r="Q51" i="35"/>
  <c r="M51" i="35"/>
  <c r="Q50" i="35"/>
  <c r="M50" i="35"/>
  <c r="Q49" i="35"/>
  <c r="M49" i="35"/>
  <c r="Q48" i="35"/>
  <c r="M48" i="35"/>
  <c r="Q47" i="35"/>
  <c r="M47" i="35"/>
  <c r="Q46" i="35"/>
  <c r="M46" i="35"/>
  <c r="Q45" i="35"/>
  <c r="M45" i="35"/>
  <c r="Q44" i="35"/>
  <c r="M44" i="35"/>
  <c r="Q43" i="35"/>
  <c r="M43" i="35"/>
  <c r="Q42" i="35"/>
  <c r="M42" i="35"/>
  <c r="Q41" i="35"/>
  <c r="M41" i="35"/>
  <c r="Q40" i="35"/>
  <c r="M40" i="35"/>
  <c r="Q39" i="35"/>
  <c r="M39" i="35"/>
  <c r="Q38" i="35"/>
  <c r="M38" i="35"/>
  <c r="Q37" i="35"/>
  <c r="M37" i="35"/>
  <c r="Q36" i="35"/>
  <c r="M36" i="35"/>
  <c r="Q35" i="35"/>
  <c r="M35" i="35"/>
  <c r="Q34" i="35"/>
  <c r="M34" i="35"/>
  <c r="Q33" i="35"/>
  <c r="M33" i="35"/>
  <c r="Q32" i="35"/>
  <c r="M32" i="35"/>
  <c r="Q31" i="35"/>
  <c r="M31" i="35"/>
  <c r="Q30" i="35"/>
  <c r="M30" i="35"/>
  <c r="Q29" i="35"/>
  <c r="M29" i="35"/>
  <c r="Q28" i="35"/>
  <c r="M28" i="35"/>
  <c r="Q27" i="35"/>
  <c r="M27" i="35"/>
  <c r="Q26" i="35"/>
  <c r="M26" i="35"/>
  <c r="Q25" i="35"/>
  <c r="M25" i="35"/>
  <c r="Q24" i="35"/>
  <c r="M24" i="35"/>
  <c r="Q23" i="35"/>
  <c r="M23" i="35"/>
  <c r="Q22" i="35"/>
  <c r="M22" i="35"/>
  <c r="Q21" i="35"/>
  <c r="M21" i="35"/>
  <c r="Q20" i="35"/>
  <c r="M20" i="35"/>
  <c r="Q19" i="35"/>
  <c r="M19" i="35"/>
  <c r="Q18" i="35"/>
  <c r="M18" i="35"/>
  <c r="Q17" i="35"/>
  <c r="M17" i="35"/>
  <c r="Q16" i="35"/>
  <c r="M16" i="35"/>
  <c r="Q15" i="35"/>
  <c r="M15" i="35"/>
  <c r="Q14" i="35"/>
  <c r="M14" i="35"/>
  <c r="Q13" i="35"/>
  <c r="M13" i="35"/>
  <c r="Q12" i="35"/>
  <c r="M12" i="35"/>
  <c r="Q11" i="35"/>
  <c r="M11" i="35"/>
  <c r="Q10" i="35"/>
  <c r="Q179" i="35" s="1"/>
  <c r="M10" i="35"/>
  <c r="M179" i="35" s="1"/>
  <c r="B9" i="35"/>
  <c r="C9" i="35" s="1"/>
  <c r="D9" i="35" s="1"/>
  <c r="E9" i="35" s="1"/>
  <c r="F9" i="35" s="1"/>
  <c r="G9" i="35" s="1"/>
  <c r="H9" i="35" s="1"/>
  <c r="I9" i="35" s="1"/>
  <c r="J9" i="35" s="1"/>
  <c r="K9" i="35" s="1"/>
  <c r="L9" i="35" s="1"/>
  <c r="M9" i="35" s="1"/>
  <c r="N9" i="35" s="1"/>
  <c r="O9" i="35" s="1"/>
  <c r="P9" i="35" s="1"/>
  <c r="Q9" i="35" s="1"/>
  <c r="O179" i="34"/>
  <c r="N179" i="34"/>
  <c r="L179" i="34"/>
  <c r="J179" i="34"/>
  <c r="I179" i="34"/>
  <c r="H179" i="34"/>
  <c r="Q178" i="34"/>
  <c r="M178" i="34"/>
  <c r="Q177" i="34"/>
  <c r="M177" i="34"/>
  <c r="Q176" i="34"/>
  <c r="K176" i="34"/>
  <c r="M176" i="34" s="1"/>
  <c r="Q175" i="34"/>
  <c r="M175" i="34"/>
  <c r="Q174" i="34"/>
  <c r="M174" i="34"/>
  <c r="Q173" i="34"/>
  <c r="M173" i="34"/>
  <c r="Q172" i="34"/>
  <c r="M172" i="34"/>
  <c r="Q171" i="34"/>
  <c r="M171" i="34"/>
  <c r="Q170" i="34"/>
  <c r="M170" i="34"/>
  <c r="Q169" i="34"/>
  <c r="M169" i="34"/>
  <c r="Q168" i="34"/>
  <c r="M168" i="34"/>
  <c r="Q167" i="34"/>
  <c r="M167" i="34"/>
  <c r="Q166" i="34"/>
  <c r="M166" i="34"/>
  <c r="Q165" i="34"/>
  <c r="M165" i="34"/>
  <c r="Q164" i="34"/>
  <c r="M164" i="34"/>
  <c r="Q163" i="34"/>
  <c r="M163" i="34"/>
  <c r="Q162" i="34"/>
  <c r="M162" i="34"/>
  <c r="Q161" i="34"/>
  <c r="M161" i="34"/>
  <c r="Q160" i="34"/>
  <c r="M160" i="34"/>
  <c r="Q159" i="34"/>
  <c r="M159" i="34"/>
  <c r="Q158" i="34"/>
  <c r="M158" i="34"/>
  <c r="Q157" i="34"/>
  <c r="M157" i="34"/>
  <c r="Q156" i="34"/>
  <c r="M156" i="34"/>
  <c r="Q155" i="34"/>
  <c r="M155" i="34"/>
  <c r="Q154" i="34"/>
  <c r="M154" i="34"/>
  <c r="Q153" i="34"/>
  <c r="M153" i="34"/>
  <c r="Q152" i="34"/>
  <c r="M152" i="34"/>
  <c r="Q151" i="34"/>
  <c r="M151" i="34"/>
  <c r="Q150" i="34"/>
  <c r="M150" i="34"/>
  <c r="Q149" i="34"/>
  <c r="M149" i="34"/>
  <c r="Q148" i="34"/>
  <c r="M148" i="34"/>
  <c r="Q147" i="34"/>
  <c r="M147" i="34"/>
  <c r="Q146" i="34"/>
  <c r="M146" i="34"/>
  <c r="Q145" i="34"/>
  <c r="M145" i="34"/>
  <c r="Q144" i="34"/>
  <c r="M144" i="34"/>
  <c r="Q143" i="34"/>
  <c r="M143" i="34"/>
  <c r="Q142" i="34"/>
  <c r="M142" i="34"/>
  <c r="Q141" i="34"/>
  <c r="M141" i="34"/>
  <c r="Q140" i="34"/>
  <c r="M140" i="34"/>
  <c r="Q139" i="34"/>
  <c r="K139" i="34"/>
  <c r="M139" i="34" s="1"/>
  <c r="Q138" i="34"/>
  <c r="M138" i="34"/>
  <c r="Q137" i="34"/>
  <c r="M137" i="34"/>
  <c r="Q136" i="34"/>
  <c r="M136" i="34"/>
  <c r="Q135" i="34"/>
  <c r="K135" i="34"/>
  <c r="M135" i="34" s="1"/>
  <c r="Q134" i="34"/>
  <c r="M134" i="34"/>
  <c r="Q133" i="34"/>
  <c r="M133" i="34"/>
  <c r="Q132" i="34"/>
  <c r="M132" i="34"/>
  <c r="Q131" i="34"/>
  <c r="M131" i="34"/>
  <c r="Q130" i="34"/>
  <c r="M130" i="34"/>
  <c r="Q129" i="34"/>
  <c r="M129" i="34"/>
  <c r="Q128" i="34"/>
  <c r="M128" i="34"/>
  <c r="Q127" i="34"/>
  <c r="M127" i="34"/>
  <c r="Q126" i="34"/>
  <c r="M126" i="34"/>
  <c r="Q125" i="34"/>
  <c r="K125" i="34"/>
  <c r="M125" i="34" s="1"/>
  <c r="Q124" i="34"/>
  <c r="M124" i="34"/>
  <c r="Q123" i="34"/>
  <c r="M123" i="34"/>
  <c r="Q122" i="34"/>
  <c r="M122" i="34"/>
  <c r="Q121" i="34"/>
  <c r="M121" i="34"/>
  <c r="Q120" i="34"/>
  <c r="M120" i="34"/>
  <c r="Q119" i="34"/>
  <c r="M119" i="34"/>
  <c r="Q118" i="34"/>
  <c r="M118" i="34"/>
  <c r="Q117" i="34"/>
  <c r="M117" i="34"/>
  <c r="Q116" i="34"/>
  <c r="M116" i="34"/>
  <c r="Q115" i="34"/>
  <c r="M115" i="34"/>
  <c r="Q114" i="34"/>
  <c r="M114" i="34"/>
  <c r="Q113" i="34"/>
  <c r="M113" i="34"/>
  <c r="Q112" i="34"/>
  <c r="M112" i="34"/>
  <c r="Q111" i="34"/>
  <c r="M111" i="34"/>
  <c r="Q110" i="34"/>
  <c r="M110" i="34"/>
  <c r="P109" i="34"/>
  <c r="Q109" i="34" s="1"/>
  <c r="M109" i="34"/>
  <c r="Q108" i="34"/>
  <c r="M108" i="34"/>
  <c r="Q107" i="34"/>
  <c r="M107" i="34"/>
  <c r="Q106" i="34"/>
  <c r="M106" i="34"/>
  <c r="Q105" i="34"/>
  <c r="M105" i="34"/>
  <c r="Q104" i="34"/>
  <c r="K104" i="34"/>
  <c r="M104" i="34" s="1"/>
  <c r="Q103" i="34"/>
  <c r="M103" i="34"/>
  <c r="Q102" i="34"/>
  <c r="M102" i="34"/>
  <c r="Q101" i="34"/>
  <c r="M101" i="34"/>
  <c r="Q100" i="34"/>
  <c r="M100" i="34"/>
  <c r="Q99" i="34"/>
  <c r="K99" i="34"/>
  <c r="M99" i="34" s="1"/>
  <c r="Q98" i="34"/>
  <c r="K98" i="34"/>
  <c r="M98" i="34" s="1"/>
  <c r="Q97" i="34"/>
  <c r="M97" i="34"/>
  <c r="Q96" i="34"/>
  <c r="M96" i="34"/>
  <c r="P95" i="34"/>
  <c r="Q95" i="34" s="1"/>
  <c r="M95" i="34"/>
  <c r="Q94" i="34"/>
  <c r="M94" i="34"/>
  <c r="Q93" i="34"/>
  <c r="M93" i="34"/>
  <c r="Q92" i="34"/>
  <c r="M92" i="34"/>
  <c r="Q91" i="34"/>
  <c r="K91" i="34"/>
  <c r="M91" i="34" s="1"/>
  <c r="Q90" i="34"/>
  <c r="M90" i="34"/>
  <c r="Q89" i="34"/>
  <c r="M89" i="34"/>
  <c r="Q88" i="34"/>
  <c r="M88" i="34"/>
  <c r="Q87" i="34"/>
  <c r="M87" i="34"/>
  <c r="Q86" i="34"/>
  <c r="M86" i="34"/>
  <c r="Q85" i="34"/>
  <c r="M85" i="34"/>
  <c r="Q84" i="34"/>
  <c r="M84" i="34"/>
  <c r="Q83" i="34"/>
  <c r="M83" i="34"/>
  <c r="Q82" i="34"/>
  <c r="M82" i="34"/>
  <c r="Q81" i="34"/>
  <c r="M81" i="34"/>
  <c r="Q80" i="34"/>
  <c r="K80" i="34"/>
  <c r="M80" i="34" s="1"/>
  <c r="Q79" i="34"/>
  <c r="M79" i="34"/>
  <c r="Q78" i="34"/>
  <c r="M78" i="34"/>
  <c r="Q77" i="34"/>
  <c r="M77" i="34"/>
  <c r="Q76" i="34"/>
  <c r="M76" i="34"/>
  <c r="Q75" i="34"/>
  <c r="M75" i="34"/>
  <c r="Q74" i="34"/>
  <c r="M74" i="34"/>
  <c r="Q73" i="34"/>
  <c r="M73" i="34"/>
  <c r="Q72" i="34"/>
  <c r="M72" i="34"/>
  <c r="Q71" i="34"/>
  <c r="M71" i="34"/>
  <c r="Q70" i="34"/>
  <c r="M70" i="34"/>
  <c r="Q69" i="34"/>
  <c r="M69" i="34"/>
  <c r="Q68" i="34"/>
  <c r="M68" i="34"/>
  <c r="Q67" i="34"/>
  <c r="M67" i="34"/>
  <c r="Q66" i="34"/>
  <c r="M66" i="34"/>
  <c r="Q65" i="34"/>
  <c r="M65" i="34"/>
  <c r="Q64" i="34"/>
  <c r="M64" i="34"/>
  <c r="Q63" i="34"/>
  <c r="M63" i="34"/>
  <c r="Q62" i="34"/>
  <c r="M62" i="34"/>
  <c r="Q61" i="34"/>
  <c r="M61" i="34"/>
  <c r="Q60" i="34"/>
  <c r="M60" i="34"/>
  <c r="Q59" i="34"/>
  <c r="M59" i="34"/>
  <c r="Q58" i="34"/>
  <c r="M58" i="34"/>
  <c r="Q57" i="34"/>
  <c r="M57" i="34"/>
  <c r="Q56" i="34"/>
  <c r="M56" i="34"/>
  <c r="Q55" i="34"/>
  <c r="M55" i="34"/>
  <c r="Q54" i="34"/>
  <c r="M54" i="34"/>
  <c r="P53" i="34"/>
  <c r="Q53" i="34" s="1"/>
  <c r="M53" i="34"/>
  <c r="Q52" i="34"/>
  <c r="M52" i="34"/>
  <c r="Q51" i="34"/>
  <c r="M51" i="34"/>
  <c r="Q50" i="34"/>
  <c r="M50" i="34"/>
  <c r="Q49" i="34"/>
  <c r="M49" i="34"/>
  <c r="Q48" i="34"/>
  <c r="M48" i="34"/>
  <c r="Q47" i="34"/>
  <c r="M47" i="34"/>
  <c r="Q46" i="34"/>
  <c r="M46" i="34"/>
  <c r="Q45" i="34"/>
  <c r="M45" i="34"/>
  <c r="Q44" i="34"/>
  <c r="M44" i="34"/>
  <c r="Q43" i="34"/>
  <c r="M43" i="34"/>
  <c r="Q42" i="34"/>
  <c r="M42" i="34"/>
  <c r="Q41" i="34"/>
  <c r="M41" i="34"/>
  <c r="Q40" i="34"/>
  <c r="M40" i="34"/>
  <c r="Q39" i="34"/>
  <c r="M39" i="34"/>
  <c r="Q38" i="34"/>
  <c r="M38" i="34"/>
  <c r="Q37" i="34"/>
  <c r="M37" i="34"/>
  <c r="Q36" i="34"/>
  <c r="K36" i="34"/>
  <c r="M36" i="34" s="1"/>
  <c r="Q35" i="34"/>
  <c r="M35" i="34"/>
  <c r="Q34" i="34"/>
  <c r="M34" i="34"/>
  <c r="Q33" i="34"/>
  <c r="M33" i="34"/>
  <c r="Q32" i="34"/>
  <c r="M32" i="34"/>
  <c r="Q31" i="34"/>
  <c r="M31" i="34"/>
  <c r="Q30" i="34"/>
  <c r="M30" i="34"/>
  <c r="Q29" i="34"/>
  <c r="M29" i="34"/>
  <c r="Q28" i="34"/>
  <c r="M28" i="34"/>
  <c r="Q27" i="34"/>
  <c r="M27" i="34"/>
  <c r="Q26" i="34"/>
  <c r="M26" i="34"/>
  <c r="Q25" i="34"/>
  <c r="M25" i="34"/>
  <c r="Q24" i="34"/>
  <c r="M24" i="34"/>
  <c r="Q23" i="34"/>
  <c r="M23" i="34"/>
  <c r="Q22" i="34"/>
  <c r="M22" i="34"/>
  <c r="Q21" i="34"/>
  <c r="M21" i="34"/>
  <c r="Q20" i="34"/>
  <c r="M20" i="34"/>
  <c r="Q19" i="34"/>
  <c r="M19" i="34"/>
  <c r="Q18" i="34"/>
  <c r="M18" i="34"/>
  <c r="Q17" i="34"/>
  <c r="M17" i="34"/>
  <c r="P16" i="34"/>
  <c r="M16" i="34"/>
  <c r="Q15" i="34"/>
  <c r="M15" i="34"/>
  <c r="Q14" i="34"/>
  <c r="M14" i="34"/>
  <c r="Q13" i="34"/>
  <c r="M13" i="34"/>
  <c r="Q12" i="34"/>
  <c r="M12" i="34"/>
  <c r="Q11" i="34"/>
  <c r="M11" i="34"/>
  <c r="Q10" i="34"/>
  <c r="M10" i="34"/>
  <c r="B9" i="34"/>
  <c r="C9" i="34" s="1"/>
  <c r="D9" i="34" s="1"/>
  <c r="E9" i="34" s="1"/>
  <c r="F9" i="34" s="1"/>
  <c r="G9" i="34" s="1"/>
  <c r="H9" i="34" s="1"/>
  <c r="I9" i="34" s="1"/>
  <c r="J9" i="34" s="1"/>
  <c r="K9" i="34" s="1"/>
  <c r="L9" i="34" s="1"/>
  <c r="M9" i="34" s="1"/>
  <c r="N9" i="34" s="1"/>
  <c r="O9" i="34" s="1"/>
  <c r="P9" i="34" s="1"/>
  <c r="Q9" i="34" s="1"/>
  <c r="O179" i="33"/>
  <c r="N179" i="33"/>
  <c r="L179" i="33"/>
  <c r="J179" i="33"/>
  <c r="I179" i="33"/>
  <c r="H179" i="33"/>
  <c r="Q178" i="33"/>
  <c r="M178" i="33"/>
  <c r="Q177" i="33"/>
  <c r="M177" i="33"/>
  <c r="Q176" i="33"/>
  <c r="M176" i="33"/>
  <c r="Q175" i="33"/>
  <c r="M175" i="33"/>
  <c r="Q174" i="33"/>
  <c r="M174" i="33"/>
  <c r="Q173" i="33"/>
  <c r="M173" i="33"/>
  <c r="Q172" i="33"/>
  <c r="M172" i="33"/>
  <c r="Q171" i="33"/>
  <c r="K171" i="33"/>
  <c r="M171" i="33" s="1"/>
  <c r="Q170" i="33"/>
  <c r="M170" i="33"/>
  <c r="Q169" i="33"/>
  <c r="M169" i="33"/>
  <c r="Q168" i="33"/>
  <c r="M168" i="33"/>
  <c r="Q167" i="33"/>
  <c r="M167" i="33"/>
  <c r="Q166" i="33"/>
  <c r="M166" i="33"/>
  <c r="Q165" i="33"/>
  <c r="M165" i="33"/>
  <c r="Q164" i="33"/>
  <c r="M164" i="33"/>
  <c r="Q163" i="33"/>
  <c r="M163" i="33"/>
  <c r="Q162" i="33"/>
  <c r="M162" i="33"/>
  <c r="Q161" i="33"/>
  <c r="M161" i="33"/>
  <c r="Q160" i="33"/>
  <c r="M160" i="33"/>
  <c r="Q159" i="33"/>
  <c r="M159" i="33"/>
  <c r="Q158" i="33"/>
  <c r="M158" i="33"/>
  <c r="Q157" i="33"/>
  <c r="M157" i="33"/>
  <c r="Q156" i="33"/>
  <c r="M156" i="33"/>
  <c r="Q155" i="33"/>
  <c r="M155" i="33"/>
  <c r="Q154" i="33"/>
  <c r="M154" i="33"/>
  <c r="Q153" i="33"/>
  <c r="M153" i="33"/>
  <c r="Q152" i="33"/>
  <c r="M152" i="33"/>
  <c r="Q151" i="33"/>
  <c r="M151" i="33"/>
  <c r="Q150" i="33"/>
  <c r="M150" i="33"/>
  <c r="Q149" i="33"/>
  <c r="M149" i="33"/>
  <c r="Q148" i="33"/>
  <c r="M148" i="33"/>
  <c r="Q147" i="33"/>
  <c r="M147" i="33"/>
  <c r="Q146" i="33"/>
  <c r="M146" i="33"/>
  <c r="Q145" i="33"/>
  <c r="M145" i="33"/>
  <c r="Q144" i="33"/>
  <c r="M144" i="33"/>
  <c r="Q143" i="33"/>
  <c r="M143" i="33"/>
  <c r="Q142" i="33"/>
  <c r="M142" i="33"/>
  <c r="Q141" i="33"/>
  <c r="M141" i="33"/>
  <c r="Q140" i="33"/>
  <c r="M140" i="33"/>
  <c r="Q139" i="33"/>
  <c r="M139" i="33"/>
  <c r="Q138" i="33"/>
  <c r="M138" i="33"/>
  <c r="Q137" i="33"/>
  <c r="M137" i="33"/>
  <c r="Q136" i="33"/>
  <c r="M136" i="33"/>
  <c r="Q135" i="33"/>
  <c r="M135" i="33"/>
  <c r="Q134" i="33"/>
  <c r="M134" i="33"/>
  <c r="P133" i="33"/>
  <c r="Q133" i="33" s="1"/>
  <c r="M133" i="33"/>
  <c r="Q132" i="33"/>
  <c r="M132" i="33"/>
  <c r="Q131" i="33"/>
  <c r="M131" i="33"/>
  <c r="Q130" i="33"/>
  <c r="M130" i="33"/>
  <c r="Q129" i="33"/>
  <c r="M129" i="33"/>
  <c r="Q128" i="33"/>
  <c r="M128" i="33"/>
  <c r="Q127" i="33"/>
  <c r="M127" i="33"/>
  <c r="Q126" i="33"/>
  <c r="M126" i="33"/>
  <c r="P125" i="33"/>
  <c r="Q125" i="33" s="1"/>
  <c r="M125" i="33"/>
  <c r="Q124" i="33"/>
  <c r="M124" i="33"/>
  <c r="Q123" i="33"/>
  <c r="M123" i="33"/>
  <c r="Q122" i="33"/>
  <c r="M122" i="33"/>
  <c r="Q121" i="33"/>
  <c r="M121" i="33"/>
  <c r="Q120" i="33"/>
  <c r="M120" i="33"/>
  <c r="Q119" i="33"/>
  <c r="M119" i="33"/>
  <c r="Q118" i="33"/>
  <c r="M118" i="33"/>
  <c r="Q117" i="33"/>
  <c r="M117" i="33"/>
  <c r="Q116" i="33"/>
  <c r="M116" i="33"/>
  <c r="Q115" i="33"/>
  <c r="M115" i="33"/>
  <c r="P114" i="33"/>
  <c r="Q114" i="33" s="1"/>
  <c r="M114" i="33"/>
  <c r="Q113" i="33"/>
  <c r="M113" i="33"/>
  <c r="Q112" i="33"/>
  <c r="M112" i="33"/>
  <c r="Q111" i="33"/>
  <c r="M111" i="33"/>
  <c r="Q110" i="33"/>
  <c r="M110" i="33"/>
  <c r="Q109" i="33"/>
  <c r="M109" i="33"/>
  <c r="P108" i="33"/>
  <c r="P179" i="33" s="1"/>
  <c r="M108" i="33"/>
  <c r="Q107" i="33"/>
  <c r="M107" i="33"/>
  <c r="Q106" i="33"/>
  <c r="M106" i="33"/>
  <c r="Q105" i="33"/>
  <c r="M105" i="33"/>
  <c r="Q104" i="33"/>
  <c r="M104" i="33"/>
  <c r="Q103" i="33"/>
  <c r="M103" i="33"/>
  <c r="Q102" i="33"/>
  <c r="M102" i="33"/>
  <c r="Q101" i="33"/>
  <c r="M101" i="33"/>
  <c r="Q100" i="33"/>
  <c r="M100" i="33"/>
  <c r="Q99" i="33"/>
  <c r="M99" i="33"/>
  <c r="Q98" i="33"/>
  <c r="M98" i="33"/>
  <c r="Q97" i="33"/>
  <c r="M97" i="33"/>
  <c r="Q96" i="33"/>
  <c r="M96" i="33"/>
  <c r="Q95" i="33"/>
  <c r="M95" i="33"/>
  <c r="Q94" i="33"/>
  <c r="M94" i="33"/>
  <c r="Q93" i="33"/>
  <c r="M93" i="33"/>
  <c r="Q92" i="33"/>
  <c r="M92" i="33"/>
  <c r="Q91" i="33"/>
  <c r="K91" i="33"/>
  <c r="M91" i="33" s="1"/>
  <c r="Q90" i="33"/>
  <c r="M90" i="33"/>
  <c r="Q89" i="33"/>
  <c r="M89" i="33"/>
  <c r="Q88" i="33"/>
  <c r="M88" i="33"/>
  <c r="Q87" i="33"/>
  <c r="M87" i="33"/>
  <c r="Q86" i="33"/>
  <c r="M86" i="33"/>
  <c r="Q85" i="33"/>
  <c r="M85" i="33"/>
  <c r="Q84" i="33"/>
  <c r="M84" i="33"/>
  <c r="Q83" i="33"/>
  <c r="M83" i="33"/>
  <c r="Q82" i="33"/>
  <c r="M82" i="33"/>
  <c r="Q81" i="33"/>
  <c r="M81" i="33"/>
  <c r="Q80" i="33"/>
  <c r="K80" i="33"/>
  <c r="M80" i="33" s="1"/>
  <c r="Q79" i="33"/>
  <c r="K79" i="33"/>
  <c r="M79" i="33" s="1"/>
  <c r="Q78" i="33"/>
  <c r="K78" i="33"/>
  <c r="M78" i="33" s="1"/>
  <c r="Q77" i="33"/>
  <c r="M77" i="33"/>
  <c r="Q76" i="33"/>
  <c r="M76" i="33"/>
  <c r="Q75" i="33"/>
  <c r="M75" i="33"/>
  <c r="Q74" i="33"/>
  <c r="M74" i="33"/>
  <c r="Q73" i="33"/>
  <c r="M73" i="33"/>
  <c r="Q72" i="33"/>
  <c r="M72" i="33"/>
  <c r="Q71" i="33"/>
  <c r="M71" i="33"/>
  <c r="Q70" i="33"/>
  <c r="M70" i="33"/>
  <c r="Q69" i="33"/>
  <c r="M69" i="33"/>
  <c r="Q68" i="33"/>
  <c r="M68" i="33"/>
  <c r="Q67" i="33"/>
  <c r="M67" i="33"/>
  <c r="Q66" i="33"/>
  <c r="M66" i="33"/>
  <c r="Q65" i="33"/>
  <c r="M65" i="33"/>
  <c r="Q64" i="33"/>
  <c r="M64" i="33"/>
  <c r="Q63" i="33"/>
  <c r="M63" i="33"/>
  <c r="Q62" i="33"/>
  <c r="M62" i="33"/>
  <c r="Q61" i="33"/>
  <c r="M61" i="33"/>
  <c r="Q60" i="33"/>
  <c r="M60" i="33"/>
  <c r="Q59" i="33"/>
  <c r="M59" i="33"/>
  <c r="Q58" i="33"/>
  <c r="M58" i="33"/>
  <c r="Q57" i="33"/>
  <c r="M57" i="33"/>
  <c r="Q56" i="33"/>
  <c r="M56" i="33"/>
  <c r="Q55" i="33"/>
  <c r="M55" i="33"/>
  <c r="Q54" i="33"/>
  <c r="M54" i="33"/>
  <c r="Q53" i="33"/>
  <c r="M53" i="33"/>
  <c r="Q52" i="33"/>
  <c r="M52" i="33"/>
  <c r="Q51" i="33"/>
  <c r="M51" i="33"/>
  <c r="Q50" i="33"/>
  <c r="M50" i="33"/>
  <c r="Q49" i="33"/>
  <c r="M49" i="33"/>
  <c r="Q48" i="33"/>
  <c r="M48" i="33"/>
  <c r="Q47" i="33"/>
  <c r="M47" i="33"/>
  <c r="Q46" i="33"/>
  <c r="M46" i="33"/>
  <c r="Q45" i="33"/>
  <c r="M45" i="33"/>
  <c r="Q44" i="33"/>
  <c r="M44" i="33"/>
  <c r="Q43" i="33"/>
  <c r="M43" i="33"/>
  <c r="Q42" i="33"/>
  <c r="M42" i="33"/>
  <c r="Q41" i="33"/>
  <c r="M41" i="33"/>
  <c r="Q40" i="33"/>
  <c r="K40" i="33"/>
  <c r="M40" i="33" s="1"/>
  <c r="Q39" i="33"/>
  <c r="M39" i="33"/>
  <c r="Q38" i="33"/>
  <c r="M38" i="33"/>
  <c r="Q37" i="33"/>
  <c r="M37" i="33"/>
  <c r="Q36" i="33"/>
  <c r="M36" i="33"/>
  <c r="Q35" i="33"/>
  <c r="M35" i="33"/>
  <c r="Q34" i="33"/>
  <c r="M34" i="33"/>
  <c r="Q33" i="33"/>
  <c r="M33" i="33"/>
  <c r="Q32" i="33"/>
  <c r="M32" i="33"/>
  <c r="Q31" i="33"/>
  <c r="M31" i="33"/>
  <c r="Q30" i="33"/>
  <c r="M30" i="33"/>
  <c r="Q29" i="33"/>
  <c r="M29" i="33"/>
  <c r="Q28" i="33"/>
  <c r="M28" i="33"/>
  <c r="Q27" i="33"/>
  <c r="M27" i="33"/>
  <c r="Q26" i="33"/>
  <c r="M26" i="33"/>
  <c r="Q25" i="33"/>
  <c r="M25" i="33"/>
  <c r="Q24" i="33"/>
  <c r="M24" i="33"/>
  <c r="Q23" i="33"/>
  <c r="M23" i="33"/>
  <c r="Q22" i="33"/>
  <c r="M22" i="33"/>
  <c r="Q21" i="33"/>
  <c r="M21" i="33"/>
  <c r="Q20" i="33"/>
  <c r="M20" i="33"/>
  <c r="Q19" i="33"/>
  <c r="M19" i="33"/>
  <c r="Q18" i="33"/>
  <c r="M18" i="33"/>
  <c r="Q17" i="33"/>
  <c r="M17" i="33"/>
  <c r="Q16" i="33"/>
  <c r="M16" i="33"/>
  <c r="Q15" i="33"/>
  <c r="K15" i="33"/>
  <c r="K179" i="33" s="1"/>
  <c r="Q14" i="33"/>
  <c r="M14" i="33"/>
  <c r="Q13" i="33"/>
  <c r="M13" i="33"/>
  <c r="Q12" i="33"/>
  <c r="M12" i="33"/>
  <c r="Q11" i="33"/>
  <c r="M11" i="33"/>
  <c r="Q10" i="33"/>
  <c r="M10" i="33"/>
  <c r="B9" i="33"/>
  <c r="C9" i="33" s="1"/>
  <c r="D9" i="33" s="1"/>
  <c r="E9" i="33" s="1"/>
  <c r="F9" i="33" s="1"/>
  <c r="G9" i="33" s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P179" i="32"/>
  <c r="O179" i="32"/>
  <c r="N179" i="32"/>
  <c r="L179" i="32"/>
  <c r="J179" i="32"/>
  <c r="I179" i="32"/>
  <c r="H179" i="32"/>
  <c r="Q178" i="32"/>
  <c r="M178" i="32"/>
  <c r="Q177" i="32"/>
  <c r="M177" i="32"/>
  <c r="Q176" i="32"/>
  <c r="M176" i="32"/>
  <c r="Q175" i="32"/>
  <c r="M175" i="32"/>
  <c r="Q174" i="32"/>
  <c r="M174" i="32"/>
  <c r="Q173" i="32"/>
  <c r="M173" i="32"/>
  <c r="Q172" i="32"/>
  <c r="M172" i="32"/>
  <c r="Q171" i="32"/>
  <c r="M171" i="32"/>
  <c r="Q170" i="32"/>
  <c r="M170" i="32"/>
  <c r="Q169" i="32"/>
  <c r="M169" i="32"/>
  <c r="Q168" i="32"/>
  <c r="M168" i="32"/>
  <c r="Q167" i="32"/>
  <c r="M167" i="32"/>
  <c r="Q166" i="32"/>
  <c r="M166" i="32"/>
  <c r="Q165" i="32"/>
  <c r="M165" i="32"/>
  <c r="Q164" i="32"/>
  <c r="M164" i="32"/>
  <c r="Q163" i="32"/>
  <c r="M163" i="32"/>
  <c r="Q162" i="32"/>
  <c r="M162" i="32"/>
  <c r="Q161" i="32"/>
  <c r="M161" i="32"/>
  <c r="Q160" i="32"/>
  <c r="M160" i="32"/>
  <c r="Q159" i="32"/>
  <c r="M159" i="32"/>
  <c r="Q158" i="32"/>
  <c r="M158" i="32"/>
  <c r="Q157" i="32"/>
  <c r="M157" i="32"/>
  <c r="Q156" i="32"/>
  <c r="M156" i="32"/>
  <c r="Q155" i="32"/>
  <c r="M155" i="32"/>
  <c r="Q154" i="32"/>
  <c r="M154" i="32"/>
  <c r="Q153" i="32"/>
  <c r="M153" i="32"/>
  <c r="Q152" i="32"/>
  <c r="M152" i="32"/>
  <c r="Q151" i="32"/>
  <c r="M151" i="32"/>
  <c r="Q150" i="32"/>
  <c r="M150" i="32"/>
  <c r="Q149" i="32"/>
  <c r="M149" i="32"/>
  <c r="Q148" i="32"/>
  <c r="M148" i="32"/>
  <c r="Q147" i="32"/>
  <c r="M147" i="32"/>
  <c r="Q146" i="32"/>
  <c r="M146" i="32"/>
  <c r="Q145" i="32"/>
  <c r="M145" i="32"/>
  <c r="Q144" i="32"/>
  <c r="M144" i="32"/>
  <c r="Q143" i="32"/>
  <c r="M143" i="32"/>
  <c r="Q142" i="32"/>
  <c r="M142" i="32"/>
  <c r="Q141" i="32"/>
  <c r="M141" i="32"/>
  <c r="Q140" i="32"/>
  <c r="M140" i="32"/>
  <c r="Q139" i="32"/>
  <c r="M139" i="32"/>
  <c r="Q138" i="32"/>
  <c r="M138" i="32"/>
  <c r="Q137" i="32"/>
  <c r="M137" i="32"/>
  <c r="Q136" i="32"/>
  <c r="M136" i="32"/>
  <c r="Q135" i="32"/>
  <c r="M135" i="32"/>
  <c r="Q134" i="32"/>
  <c r="M134" i="32"/>
  <c r="Q133" i="32"/>
  <c r="M133" i="32"/>
  <c r="Q132" i="32"/>
  <c r="M132" i="32"/>
  <c r="Q131" i="32"/>
  <c r="M131" i="32"/>
  <c r="Q130" i="32"/>
  <c r="M130" i="32"/>
  <c r="Q129" i="32"/>
  <c r="M129" i="32"/>
  <c r="Q128" i="32"/>
  <c r="M128" i="32"/>
  <c r="Q127" i="32"/>
  <c r="M127" i="32"/>
  <c r="Q126" i="32"/>
  <c r="M126" i="32"/>
  <c r="Q125" i="32"/>
  <c r="M125" i="32"/>
  <c r="Q124" i="32"/>
  <c r="M124" i="32"/>
  <c r="Q123" i="32"/>
  <c r="M123" i="32"/>
  <c r="Q122" i="32"/>
  <c r="M122" i="32"/>
  <c r="Q121" i="32"/>
  <c r="M121" i="32"/>
  <c r="Q120" i="32"/>
  <c r="M120" i="32"/>
  <c r="Q119" i="32"/>
  <c r="M119" i="32"/>
  <c r="Q118" i="32"/>
  <c r="M118" i="32"/>
  <c r="Q117" i="32"/>
  <c r="M117" i="32"/>
  <c r="Q116" i="32"/>
  <c r="M116" i="32"/>
  <c r="Q115" i="32"/>
  <c r="M115" i="32"/>
  <c r="Q114" i="32"/>
  <c r="M114" i="32"/>
  <c r="Q113" i="32"/>
  <c r="M113" i="32"/>
  <c r="Q112" i="32"/>
  <c r="M112" i="32"/>
  <c r="Q111" i="32"/>
  <c r="M111" i="32"/>
  <c r="Q110" i="32"/>
  <c r="M110" i="32"/>
  <c r="Q109" i="32"/>
  <c r="M109" i="32"/>
  <c r="Q108" i="32"/>
  <c r="M108" i="32"/>
  <c r="Q107" i="32"/>
  <c r="M107" i="32"/>
  <c r="Q106" i="32"/>
  <c r="M106" i="32"/>
  <c r="Q105" i="32"/>
  <c r="M105" i="32"/>
  <c r="Q104" i="32"/>
  <c r="M104" i="32"/>
  <c r="Q103" i="32"/>
  <c r="M103" i="32"/>
  <c r="Q102" i="32"/>
  <c r="M102" i="32"/>
  <c r="Q101" i="32"/>
  <c r="M101" i="32"/>
  <c r="Q100" i="32"/>
  <c r="M100" i="32"/>
  <c r="Q99" i="32"/>
  <c r="M99" i="32"/>
  <c r="Q98" i="32"/>
  <c r="M98" i="32"/>
  <c r="Q97" i="32"/>
  <c r="M97" i="32"/>
  <c r="Q96" i="32"/>
  <c r="M96" i="32"/>
  <c r="Q95" i="32"/>
  <c r="M95" i="32"/>
  <c r="Q94" i="32"/>
  <c r="M94" i="32"/>
  <c r="Q93" i="32"/>
  <c r="M93" i="32"/>
  <c r="Q92" i="32"/>
  <c r="M92" i="32"/>
  <c r="Q91" i="32"/>
  <c r="M91" i="32"/>
  <c r="Q90" i="32"/>
  <c r="M90" i="32"/>
  <c r="Q89" i="32"/>
  <c r="M89" i="32"/>
  <c r="Q88" i="32"/>
  <c r="M88" i="32"/>
  <c r="Q87" i="32"/>
  <c r="M87" i="32"/>
  <c r="Q86" i="32"/>
  <c r="M86" i="32"/>
  <c r="Q85" i="32"/>
  <c r="M85" i="32"/>
  <c r="Q84" i="32"/>
  <c r="M84" i="32"/>
  <c r="Q83" i="32"/>
  <c r="M83" i="32"/>
  <c r="Q82" i="32"/>
  <c r="M82" i="32"/>
  <c r="Q81" i="32"/>
  <c r="M81" i="32"/>
  <c r="Q80" i="32"/>
  <c r="M80" i="32"/>
  <c r="Q79" i="32"/>
  <c r="M79" i="32"/>
  <c r="Q78" i="32"/>
  <c r="M78" i="32"/>
  <c r="Q77" i="32"/>
  <c r="M77" i="32"/>
  <c r="Q76" i="32"/>
  <c r="K76" i="32"/>
  <c r="M76" i="32" s="1"/>
  <c r="Q75" i="32"/>
  <c r="M75" i="32"/>
  <c r="Q74" i="32"/>
  <c r="M74" i="32"/>
  <c r="Q73" i="32"/>
  <c r="M73" i="32"/>
  <c r="Q72" i="32"/>
  <c r="M72" i="32"/>
  <c r="Q71" i="32"/>
  <c r="M71" i="32"/>
  <c r="Q70" i="32"/>
  <c r="M70" i="32"/>
  <c r="Q69" i="32"/>
  <c r="M69" i="32"/>
  <c r="Q68" i="32"/>
  <c r="M68" i="32"/>
  <c r="Q67" i="32"/>
  <c r="M67" i="32"/>
  <c r="Q66" i="32"/>
  <c r="M66" i="32"/>
  <c r="Q65" i="32"/>
  <c r="M65" i="32"/>
  <c r="Q64" i="32"/>
  <c r="M64" i="32"/>
  <c r="Q63" i="32"/>
  <c r="M63" i="32"/>
  <c r="Q62" i="32"/>
  <c r="M62" i="32"/>
  <c r="Q61" i="32"/>
  <c r="M61" i="32"/>
  <c r="Q60" i="32"/>
  <c r="M60" i="32"/>
  <c r="Q59" i="32"/>
  <c r="M59" i="32"/>
  <c r="Q58" i="32"/>
  <c r="M58" i="32"/>
  <c r="Q57" i="32"/>
  <c r="M57" i="32"/>
  <c r="Q56" i="32"/>
  <c r="M56" i="32"/>
  <c r="Q55" i="32"/>
  <c r="M55" i="32"/>
  <c r="Q54" i="32"/>
  <c r="M54" i="32"/>
  <c r="Q53" i="32"/>
  <c r="M53" i="32"/>
  <c r="Q52" i="32"/>
  <c r="M52" i="32"/>
  <c r="Q51" i="32"/>
  <c r="M51" i="32"/>
  <c r="Q50" i="32"/>
  <c r="M50" i="32"/>
  <c r="Q49" i="32"/>
  <c r="M49" i="32"/>
  <c r="Q48" i="32"/>
  <c r="K48" i="32"/>
  <c r="K179" i="32" s="1"/>
  <c r="Q47" i="32"/>
  <c r="M47" i="32"/>
  <c r="Q46" i="32"/>
  <c r="M46" i="32"/>
  <c r="Q45" i="32"/>
  <c r="M45" i="32"/>
  <c r="Q44" i="32"/>
  <c r="M44" i="32"/>
  <c r="Q43" i="32"/>
  <c r="M43" i="32"/>
  <c r="Q42" i="32"/>
  <c r="M42" i="32"/>
  <c r="Q41" i="32"/>
  <c r="M41" i="32"/>
  <c r="Q40" i="32"/>
  <c r="M40" i="32"/>
  <c r="Q39" i="32"/>
  <c r="M39" i="32"/>
  <c r="Q38" i="32"/>
  <c r="M38" i="32"/>
  <c r="Q37" i="32"/>
  <c r="M37" i="32"/>
  <c r="Q36" i="32"/>
  <c r="M36" i="32"/>
  <c r="Q35" i="32"/>
  <c r="M35" i="32"/>
  <c r="Q34" i="32"/>
  <c r="M34" i="32"/>
  <c r="Q33" i="32"/>
  <c r="M33" i="32"/>
  <c r="Q32" i="32"/>
  <c r="M32" i="32"/>
  <c r="Q31" i="32"/>
  <c r="M31" i="32"/>
  <c r="Q30" i="32"/>
  <c r="M30" i="32"/>
  <c r="Q29" i="32"/>
  <c r="M29" i="32"/>
  <c r="Q28" i="32"/>
  <c r="M28" i="32"/>
  <c r="Q27" i="32"/>
  <c r="M27" i="32"/>
  <c r="Q26" i="32"/>
  <c r="M26" i="32"/>
  <c r="Q25" i="32"/>
  <c r="M25" i="32"/>
  <c r="Q24" i="32"/>
  <c r="M24" i="32"/>
  <c r="Q23" i="32"/>
  <c r="M23" i="32"/>
  <c r="Q22" i="32"/>
  <c r="M22" i="32"/>
  <c r="Q21" i="32"/>
  <c r="M21" i="32"/>
  <c r="Q20" i="32"/>
  <c r="M20" i="32"/>
  <c r="Q19" i="32"/>
  <c r="M19" i="32"/>
  <c r="Q18" i="32"/>
  <c r="M18" i="32"/>
  <c r="Q17" i="32"/>
  <c r="M17" i="32"/>
  <c r="Q16" i="32"/>
  <c r="M16" i="32"/>
  <c r="Q15" i="32"/>
  <c r="M15" i="32"/>
  <c r="Q14" i="32"/>
  <c r="M14" i="32"/>
  <c r="Q13" i="32"/>
  <c r="M13" i="32"/>
  <c r="Q12" i="32"/>
  <c r="M12" i="32"/>
  <c r="Q11" i="32"/>
  <c r="M11" i="32"/>
  <c r="Q10" i="32"/>
  <c r="Q179" i="32" s="1"/>
  <c r="M10" i="32"/>
  <c r="B9" i="32"/>
  <c r="C9" i="32" s="1"/>
  <c r="D9" i="32" s="1"/>
  <c r="E9" i="32" s="1"/>
  <c r="F9" i="32" s="1"/>
  <c r="G9" i="32" s="1"/>
  <c r="H9" i="32" s="1"/>
  <c r="I9" i="32" s="1"/>
  <c r="J9" i="32" s="1"/>
  <c r="K9" i="32" s="1"/>
  <c r="L9" i="32" s="1"/>
  <c r="M9" i="32" s="1"/>
  <c r="N9" i="32" s="1"/>
  <c r="O9" i="32" s="1"/>
  <c r="P9" i="32" s="1"/>
  <c r="Q9" i="32" s="1"/>
  <c r="P179" i="31"/>
  <c r="N179" i="31"/>
  <c r="L179" i="31"/>
  <c r="J179" i="31"/>
  <c r="I179" i="31"/>
  <c r="H179" i="31"/>
  <c r="Q178" i="31"/>
  <c r="M178" i="31"/>
  <c r="Q177" i="31"/>
  <c r="M177" i="31"/>
  <c r="Q176" i="31"/>
  <c r="M176" i="31"/>
  <c r="Q175" i="31"/>
  <c r="M175" i="31"/>
  <c r="Q174" i="31"/>
  <c r="M174" i="31"/>
  <c r="Q173" i="31"/>
  <c r="M173" i="31"/>
  <c r="Q172" i="31"/>
  <c r="M172" i="31"/>
  <c r="Q171" i="31"/>
  <c r="K171" i="31"/>
  <c r="M171" i="31" s="1"/>
  <c r="Q170" i="31"/>
  <c r="M170" i="31"/>
  <c r="Q169" i="31"/>
  <c r="M169" i="31"/>
  <c r="Q168" i="31"/>
  <c r="M168" i="31"/>
  <c r="Q167" i="31"/>
  <c r="M167" i="31"/>
  <c r="Q166" i="31"/>
  <c r="M166" i="31"/>
  <c r="Q165" i="31"/>
  <c r="M165" i="31"/>
  <c r="Q164" i="31"/>
  <c r="M164" i="31"/>
  <c r="Q163" i="31"/>
  <c r="M163" i="31"/>
  <c r="Q162" i="31"/>
  <c r="M162" i="31"/>
  <c r="Q161" i="31"/>
  <c r="M161" i="31"/>
  <c r="Q160" i="31"/>
  <c r="M160" i="31"/>
  <c r="Q159" i="31"/>
  <c r="M159" i="31"/>
  <c r="Q158" i="31"/>
  <c r="M158" i="31"/>
  <c r="Q157" i="31"/>
  <c r="M157" i="31"/>
  <c r="Q156" i="31"/>
  <c r="M156" i="31"/>
  <c r="Q155" i="31"/>
  <c r="M155" i="31"/>
  <c r="Q154" i="31"/>
  <c r="M154" i="31"/>
  <c r="Q153" i="31"/>
  <c r="M153" i="31"/>
  <c r="Q152" i="31"/>
  <c r="M152" i="31"/>
  <c r="Q151" i="31"/>
  <c r="M151" i="31"/>
  <c r="Q150" i="31"/>
  <c r="M150" i="31"/>
  <c r="Q149" i="31"/>
  <c r="M149" i="31"/>
  <c r="Q148" i="31"/>
  <c r="M148" i="31"/>
  <c r="Q147" i="31"/>
  <c r="M147" i="31"/>
  <c r="Q146" i="31"/>
  <c r="M146" i="31"/>
  <c r="Q145" i="31"/>
  <c r="M145" i="31"/>
  <c r="Q144" i="31"/>
  <c r="M144" i="31"/>
  <c r="Q143" i="31"/>
  <c r="M143" i="31"/>
  <c r="Q142" i="31"/>
  <c r="M142" i="31"/>
  <c r="Q141" i="31"/>
  <c r="M141" i="31"/>
  <c r="Q140" i="31"/>
  <c r="M140" i="31"/>
  <c r="Q139" i="31"/>
  <c r="K139" i="31"/>
  <c r="M139" i="31" s="1"/>
  <c r="Q138" i="31"/>
  <c r="M138" i="31"/>
  <c r="Q137" i="31"/>
  <c r="M137" i="31"/>
  <c r="Q136" i="31"/>
  <c r="M136" i="31"/>
  <c r="Q135" i="31"/>
  <c r="M135" i="31"/>
  <c r="Q134" i="31"/>
  <c r="M134" i="31"/>
  <c r="Q133" i="31"/>
  <c r="M133" i="31"/>
  <c r="Q132" i="31"/>
  <c r="M132" i="31"/>
  <c r="Q131" i="31"/>
  <c r="M131" i="31"/>
  <c r="Q130" i="31"/>
  <c r="M130" i="31"/>
  <c r="Q129" i="31"/>
  <c r="M129" i="31"/>
  <c r="Q128" i="31"/>
  <c r="M128" i="31"/>
  <c r="Q127" i="31"/>
  <c r="M127" i="31"/>
  <c r="Q126" i="31"/>
  <c r="M126" i="31"/>
  <c r="Q125" i="31"/>
  <c r="M125" i="31"/>
  <c r="Q124" i="31"/>
  <c r="M124" i="31"/>
  <c r="Q123" i="31"/>
  <c r="K123" i="31"/>
  <c r="M123" i="31" s="1"/>
  <c r="Q122" i="31"/>
  <c r="M122" i="31"/>
  <c r="Q121" i="31"/>
  <c r="M121" i="31"/>
  <c r="Q120" i="31"/>
  <c r="M120" i="31"/>
  <c r="Q119" i="31"/>
  <c r="M119" i="31"/>
  <c r="Q118" i="31"/>
  <c r="M118" i="31"/>
  <c r="O117" i="31"/>
  <c r="Q117" i="31" s="1"/>
  <c r="K117" i="31"/>
  <c r="M117" i="31" s="1"/>
  <c r="Q116" i="31"/>
  <c r="M116" i="31"/>
  <c r="Q115" i="31"/>
  <c r="M115" i="31"/>
  <c r="Q114" i="31"/>
  <c r="M114" i="31"/>
  <c r="Q113" i="31"/>
  <c r="M113" i="31"/>
  <c r="Q112" i="31"/>
  <c r="K112" i="31"/>
  <c r="M112" i="31" s="1"/>
  <c r="O111" i="31"/>
  <c r="Q111" i="31" s="1"/>
  <c r="M111" i="31"/>
  <c r="Q110" i="31"/>
  <c r="M110" i="31"/>
  <c r="O109" i="31"/>
  <c r="Q109" i="31" s="1"/>
  <c r="M109" i="31"/>
  <c r="Q108" i="31"/>
  <c r="M108" i="31"/>
  <c r="Q107" i="31"/>
  <c r="M107" i="31"/>
  <c r="Q106" i="31"/>
  <c r="M106" i="31"/>
  <c r="Q105" i="31"/>
  <c r="M105" i="31"/>
  <c r="Q104" i="31"/>
  <c r="M104" i="31"/>
  <c r="Q103" i="31"/>
  <c r="M103" i="31"/>
  <c r="Q102" i="31"/>
  <c r="M102" i="31"/>
  <c r="Q101" i="31"/>
  <c r="M101" i="31"/>
  <c r="Q100" i="31"/>
  <c r="M100" i="31"/>
  <c r="Q99" i="31"/>
  <c r="M99" i="31"/>
  <c r="Q98" i="31"/>
  <c r="M98" i="31"/>
  <c r="Q97" i="31"/>
  <c r="M97" i="31"/>
  <c r="Q96" i="31"/>
  <c r="K96" i="31"/>
  <c r="M96" i="31" s="1"/>
  <c r="Q95" i="31"/>
  <c r="M95" i="31"/>
  <c r="Q94" i="31"/>
  <c r="M94" i="31"/>
  <c r="Q93" i="31"/>
  <c r="M93" i="31"/>
  <c r="Q92" i="31"/>
  <c r="M92" i="31"/>
  <c r="Q91" i="31"/>
  <c r="M91" i="31"/>
  <c r="Q90" i="31"/>
  <c r="M90" i="31"/>
  <c r="Q89" i="31"/>
  <c r="M89" i="31"/>
  <c r="Q88" i="31"/>
  <c r="M88" i="31"/>
  <c r="Q87" i="31"/>
  <c r="M87" i="31"/>
  <c r="Q86" i="31"/>
  <c r="M86" i="31"/>
  <c r="Q85" i="31"/>
  <c r="M85" i="31"/>
  <c r="Q84" i="31"/>
  <c r="M84" i="31"/>
  <c r="Q83" i="31"/>
  <c r="M83" i="31"/>
  <c r="Q82" i="31"/>
  <c r="K82" i="31"/>
  <c r="M82" i="31" s="1"/>
  <c r="Q81" i="31"/>
  <c r="M81" i="31"/>
  <c r="Q80" i="31"/>
  <c r="M80" i="31"/>
  <c r="Q79" i="31"/>
  <c r="K79" i="31"/>
  <c r="M79" i="31" s="1"/>
  <c r="Q78" i="31"/>
  <c r="M78" i="31"/>
  <c r="Q77" i="31"/>
  <c r="M77" i="31"/>
  <c r="Q76" i="31"/>
  <c r="M76" i="31"/>
  <c r="Q75" i="31"/>
  <c r="M75" i="31"/>
  <c r="Q74" i="31"/>
  <c r="M74" i="31"/>
  <c r="Q73" i="31"/>
  <c r="M73" i="31"/>
  <c r="Q72" i="31"/>
  <c r="M72" i="31"/>
  <c r="Q71" i="31"/>
  <c r="M71" i="31"/>
  <c r="Q70" i="31"/>
  <c r="M70" i="31"/>
  <c r="Q69" i="31"/>
  <c r="M69" i="31"/>
  <c r="Q68" i="31"/>
  <c r="M68" i="31"/>
  <c r="Q67" i="31"/>
  <c r="M67" i="31"/>
  <c r="Q66" i="31"/>
  <c r="M66" i="31"/>
  <c r="Q65" i="31"/>
  <c r="M65" i="31"/>
  <c r="Q64" i="31"/>
  <c r="M64" i="31"/>
  <c r="Q63" i="31"/>
  <c r="M63" i="31"/>
  <c r="Q62" i="31"/>
  <c r="M62" i="31"/>
  <c r="Q61" i="31"/>
  <c r="M61" i="31"/>
  <c r="Q60" i="31"/>
  <c r="M60" i="31"/>
  <c r="Q59" i="31"/>
  <c r="M59" i="31"/>
  <c r="Q58" i="31"/>
  <c r="M58" i="31"/>
  <c r="Q57" i="31"/>
  <c r="M57" i="31"/>
  <c r="Q56" i="31"/>
  <c r="M56" i="31"/>
  <c r="Q55" i="31"/>
  <c r="M55" i="31"/>
  <c r="Q54" i="31"/>
  <c r="M54" i="31"/>
  <c r="O53" i="31"/>
  <c r="Q53" i="31" s="1"/>
  <c r="M53" i="31"/>
  <c r="Q52" i="31"/>
  <c r="M52" i="31"/>
  <c r="Q51" i="31"/>
  <c r="M51" i="31"/>
  <c r="Q50" i="31"/>
  <c r="M50" i="31"/>
  <c r="Q49" i="31"/>
  <c r="M49" i="31"/>
  <c r="Q48" i="31"/>
  <c r="M48" i="31"/>
  <c r="Q47" i="31"/>
  <c r="M47" i="31"/>
  <c r="Q46" i="31"/>
  <c r="M46" i="31"/>
  <c r="Q45" i="31"/>
  <c r="M45" i="31"/>
  <c r="Q44" i="31"/>
  <c r="M44" i="31"/>
  <c r="Q43" i="31"/>
  <c r="M43" i="31"/>
  <c r="O42" i="31"/>
  <c r="O179" i="31" s="1"/>
  <c r="M42" i="31"/>
  <c r="Q41" i="31"/>
  <c r="M41" i="31"/>
  <c r="Q40" i="31"/>
  <c r="M40" i="31"/>
  <c r="Q39" i="31"/>
  <c r="M39" i="31"/>
  <c r="Q38" i="31"/>
  <c r="M38" i="31"/>
  <c r="Q37" i="31"/>
  <c r="K37" i="31"/>
  <c r="M37" i="31" s="1"/>
  <c r="Q36" i="31"/>
  <c r="M36" i="31"/>
  <c r="Q35" i="31"/>
  <c r="M35" i="31"/>
  <c r="Q34" i="31"/>
  <c r="M34" i="31"/>
  <c r="Q33" i="31"/>
  <c r="M33" i="31"/>
  <c r="Q32" i="31"/>
  <c r="M32" i="31"/>
  <c r="Q31" i="31"/>
  <c r="M31" i="31"/>
  <c r="Q30" i="31"/>
  <c r="M30" i="31"/>
  <c r="Q29" i="31"/>
  <c r="M29" i="31"/>
  <c r="Q28" i="31"/>
  <c r="M28" i="31"/>
  <c r="Q27" i="31"/>
  <c r="M27" i="31"/>
  <c r="Q26" i="31"/>
  <c r="M26" i="31"/>
  <c r="Q25" i="31"/>
  <c r="M25" i="31"/>
  <c r="Q24" i="31"/>
  <c r="K24" i="31"/>
  <c r="M24" i="31" s="1"/>
  <c r="Q23" i="31"/>
  <c r="M23" i="31"/>
  <c r="Q22" i="31"/>
  <c r="M22" i="31"/>
  <c r="Q21" i="31"/>
  <c r="M21" i="31"/>
  <c r="Q20" i="31"/>
  <c r="M20" i="31"/>
  <c r="Q19" i="31"/>
  <c r="M19" i="31"/>
  <c r="Q18" i="31"/>
  <c r="K18" i="31"/>
  <c r="M18" i="31" s="1"/>
  <c r="Q17" i="31"/>
  <c r="M17" i="31"/>
  <c r="Q16" i="31"/>
  <c r="M16" i="31"/>
  <c r="Q15" i="31"/>
  <c r="M15" i="31"/>
  <c r="Q14" i="31"/>
  <c r="K14" i="31"/>
  <c r="M14" i="31" s="1"/>
  <c r="Q13" i="31"/>
  <c r="M13" i="31"/>
  <c r="Q12" i="31"/>
  <c r="M12" i="31"/>
  <c r="Q11" i="31"/>
  <c r="M11" i="31"/>
  <c r="Q10" i="31"/>
  <c r="M10" i="31"/>
  <c r="B9" i="31"/>
  <c r="C9" i="31" s="1"/>
  <c r="D9" i="31" s="1"/>
  <c r="E9" i="31" s="1"/>
  <c r="F9" i="31" s="1"/>
  <c r="G9" i="31" s="1"/>
  <c r="H9" i="31" s="1"/>
  <c r="I9" i="31" s="1"/>
  <c r="J9" i="31" s="1"/>
  <c r="K9" i="31" s="1"/>
  <c r="L9" i="31" s="1"/>
  <c r="M9" i="31" s="1"/>
  <c r="N9" i="31" s="1"/>
  <c r="O9" i="31" s="1"/>
  <c r="P9" i="31" s="1"/>
  <c r="Q9" i="31" s="1"/>
  <c r="P179" i="30"/>
  <c r="N179" i="30"/>
  <c r="L179" i="30"/>
  <c r="J179" i="30"/>
  <c r="I179" i="30"/>
  <c r="H179" i="30"/>
  <c r="Q178" i="30"/>
  <c r="M178" i="30"/>
  <c r="Q177" i="30"/>
  <c r="M177" i="30"/>
  <c r="Q176" i="30"/>
  <c r="M176" i="30"/>
  <c r="Q175" i="30"/>
  <c r="M175" i="30"/>
  <c r="Q174" i="30"/>
  <c r="M174" i="30"/>
  <c r="Q173" i="30"/>
  <c r="M173" i="30"/>
  <c r="Q172" i="30"/>
  <c r="M172" i="30"/>
  <c r="Q171" i="30"/>
  <c r="M171" i="30"/>
  <c r="Q170" i="30"/>
  <c r="M170" i="30"/>
  <c r="Q169" i="30"/>
  <c r="M169" i="30"/>
  <c r="Q168" i="30"/>
  <c r="M168" i="30"/>
  <c r="Q167" i="30"/>
  <c r="M167" i="30"/>
  <c r="Q166" i="30"/>
  <c r="M166" i="30"/>
  <c r="Q165" i="30"/>
  <c r="M165" i="30"/>
  <c r="Q164" i="30"/>
  <c r="M164" i="30"/>
  <c r="Q163" i="30"/>
  <c r="M163" i="30"/>
  <c r="Q162" i="30"/>
  <c r="M162" i="30"/>
  <c r="Q161" i="30"/>
  <c r="M161" i="30"/>
  <c r="Q160" i="30"/>
  <c r="M160" i="30"/>
  <c r="Q159" i="30"/>
  <c r="M159" i="30"/>
  <c r="Q158" i="30"/>
  <c r="M158" i="30"/>
  <c r="Q157" i="30"/>
  <c r="M157" i="30"/>
  <c r="Q156" i="30"/>
  <c r="M156" i="30"/>
  <c r="Q155" i="30"/>
  <c r="M155" i="30"/>
  <c r="Q154" i="30"/>
  <c r="M154" i="30"/>
  <c r="Q153" i="30"/>
  <c r="M153" i="30"/>
  <c r="Q152" i="30"/>
  <c r="M152" i="30"/>
  <c r="Q151" i="30"/>
  <c r="M151" i="30"/>
  <c r="Q150" i="30"/>
  <c r="M150" i="30"/>
  <c r="Q149" i="30"/>
  <c r="M149" i="30"/>
  <c r="Q148" i="30"/>
  <c r="M148" i="30"/>
  <c r="Q147" i="30"/>
  <c r="M147" i="30"/>
  <c r="Q146" i="30"/>
  <c r="M146" i="30"/>
  <c r="Q145" i="30"/>
  <c r="M145" i="30"/>
  <c r="Q144" i="30"/>
  <c r="M144" i="30"/>
  <c r="Q143" i="30"/>
  <c r="M143" i="30"/>
  <c r="Q142" i="30"/>
  <c r="M142" i="30"/>
  <c r="Q141" i="30"/>
  <c r="M141" i="30"/>
  <c r="Q140" i="30"/>
  <c r="M140" i="30"/>
  <c r="Q139" i="30"/>
  <c r="M139" i="30"/>
  <c r="Q138" i="30"/>
  <c r="M138" i="30"/>
  <c r="Q137" i="30"/>
  <c r="M137" i="30"/>
  <c r="Q136" i="30"/>
  <c r="M136" i="30"/>
  <c r="Q135" i="30"/>
  <c r="M135" i="30"/>
  <c r="Q134" i="30"/>
  <c r="M134" i="30"/>
  <c r="Q133" i="30"/>
  <c r="M133" i="30"/>
  <c r="Q132" i="30"/>
  <c r="M132" i="30"/>
  <c r="Q131" i="30"/>
  <c r="M131" i="30"/>
  <c r="Q130" i="30"/>
  <c r="M130" i="30"/>
  <c r="Q129" i="30"/>
  <c r="M129" i="30"/>
  <c r="Q128" i="30"/>
  <c r="M128" i="30"/>
  <c r="Q127" i="30"/>
  <c r="M127" i="30"/>
  <c r="Q126" i="30"/>
  <c r="M126" i="30"/>
  <c r="Q125" i="30"/>
  <c r="M125" i="30"/>
  <c r="Q124" i="30"/>
  <c r="M124" i="30"/>
  <c r="Q123" i="30"/>
  <c r="K123" i="30"/>
  <c r="M123" i="30" s="1"/>
  <c r="Q122" i="30"/>
  <c r="M122" i="30"/>
  <c r="Q121" i="30"/>
  <c r="M121" i="30"/>
  <c r="Q120" i="30"/>
  <c r="M120" i="30"/>
  <c r="Q119" i="30"/>
  <c r="M119" i="30"/>
  <c r="Q118" i="30"/>
  <c r="M118" i="30"/>
  <c r="Q117" i="30"/>
  <c r="M117" i="30"/>
  <c r="Q116" i="30"/>
  <c r="M116" i="30"/>
  <c r="Q115" i="30"/>
  <c r="M115" i="30"/>
  <c r="O114" i="30"/>
  <c r="Q114" i="30" s="1"/>
  <c r="M114" i="30"/>
  <c r="Q113" i="30"/>
  <c r="M113" i="30"/>
  <c r="Q112" i="30"/>
  <c r="M112" i="30"/>
  <c r="Q111" i="30"/>
  <c r="M111" i="30"/>
  <c r="Q110" i="30"/>
  <c r="M110" i="30"/>
  <c r="Q109" i="30"/>
  <c r="M109" i="30"/>
  <c r="Q108" i="30"/>
  <c r="M108" i="30"/>
  <c r="Q107" i="30"/>
  <c r="M107" i="30"/>
  <c r="Q106" i="30"/>
  <c r="M106" i="30"/>
  <c r="Q105" i="30"/>
  <c r="M105" i="30"/>
  <c r="Q104" i="30"/>
  <c r="M104" i="30"/>
  <c r="Q103" i="30"/>
  <c r="M103" i="30"/>
  <c r="Q102" i="30"/>
  <c r="M102" i="30"/>
  <c r="Q101" i="30"/>
  <c r="M101" i="30"/>
  <c r="Q100" i="30"/>
  <c r="M100" i="30"/>
  <c r="Q99" i="30"/>
  <c r="M99" i="30"/>
  <c r="Q98" i="30"/>
  <c r="M98" i="30"/>
  <c r="Q97" i="30"/>
  <c r="M97" i="30"/>
  <c r="Q96" i="30"/>
  <c r="M96" i="30"/>
  <c r="Q95" i="30"/>
  <c r="M95" i="30"/>
  <c r="Q94" i="30"/>
  <c r="M94" i="30"/>
  <c r="Q93" i="30"/>
  <c r="M93" i="30"/>
  <c r="Q92" i="30"/>
  <c r="M92" i="30"/>
  <c r="Q91" i="30"/>
  <c r="M91" i="30"/>
  <c r="Q90" i="30"/>
  <c r="M90" i="30"/>
  <c r="Q89" i="30"/>
  <c r="M89" i="30"/>
  <c r="Q88" i="30"/>
  <c r="M88" i="30"/>
  <c r="Q87" i="30"/>
  <c r="M87" i="30"/>
  <c r="Q86" i="30"/>
  <c r="M86" i="30"/>
  <c r="Q85" i="30"/>
  <c r="M85" i="30"/>
  <c r="Q84" i="30"/>
  <c r="M84" i="30"/>
  <c r="Q83" i="30"/>
  <c r="M83" i="30"/>
  <c r="Q82" i="30"/>
  <c r="M82" i="30"/>
  <c r="Q81" i="30"/>
  <c r="M81" i="30"/>
  <c r="Q80" i="30"/>
  <c r="M80" i="30"/>
  <c r="Q79" i="30"/>
  <c r="M79" i="30"/>
  <c r="Q78" i="30"/>
  <c r="M78" i="30"/>
  <c r="Q77" i="30"/>
  <c r="M77" i="30"/>
  <c r="Q76" i="30"/>
  <c r="M76" i="30"/>
  <c r="Q75" i="30"/>
  <c r="M75" i="30"/>
  <c r="Q74" i="30"/>
  <c r="M74" i="30"/>
  <c r="Q73" i="30"/>
  <c r="M73" i="30"/>
  <c r="Q72" i="30"/>
  <c r="M72" i="30"/>
  <c r="Q71" i="30"/>
  <c r="M71" i="30"/>
  <c r="Q70" i="30"/>
  <c r="M70" i="30"/>
  <c r="Q69" i="30"/>
  <c r="M69" i="30"/>
  <c r="Q68" i="30"/>
  <c r="M68" i="30"/>
  <c r="Q67" i="30"/>
  <c r="M67" i="30"/>
  <c r="Q66" i="30"/>
  <c r="M66" i="30"/>
  <c r="Q65" i="30"/>
  <c r="M65" i="30"/>
  <c r="Q64" i="30"/>
  <c r="M64" i="30"/>
  <c r="Q63" i="30"/>
  <c r="M63" i="30"/>
  <c r="Q62" i="30"/>
  <c r="M62" i="30"/>
  <c r="Q61" i="30"/>
  <c r="M61" i="30"/>
  <c r="Q60" i="30"/>
  <c r="M60" i="30"/>
  <c r="Q59" i="30"/>
  <c r="M59" i="30"/>
  <c r="Q58" i="30"/>
  <c r="M58" i="30"/>
  <c r="Q57" i="30"/>
  <c r="M57" i="30"/>
  <c r="Q56" i="30"/>
  <c r="M56" i="30"/>
  <c r="Q55" i="30"/>
  <c r="M55" i="30"/>
  <c r="Q54" i="30"/>
  <c r="M54" i="30"/>
  <c r="Q53" i="30"/>
  <c r="M53" i="30"/>
  <c r="Q52" i="30"/>
  <c r="M52" i="30"/>
  <c r="Q51" i="30"/>
  <c r="M51" i="30"/>
  <c r="Q50" i="30"/>
  <c r="M50" i="30"/>
  <c r="Q49" i="30"/>
  <c r="M49" i="30"/>
  <c r="Q48" i="30"/>
  <c r="M48" i="30"/>
  <c r="Q47" i="30"/>
  <c r="M47" i="30"/>
  <c r="Q46" i="30"/>
  <c r="M46" i="30"/>
  <c r="Q45" i="30"/>
  <c r="M45" i="30"/>
  <c r="Q44" i="30"/>
  <c r="M44" i="30"/>
  <c r="Q43" i="30"/>
  <c r="M43" i="30"/>
  <c r="O42" i="30"/>
  <c r="O179" i="30" s="1"/>
  <c r="M42" i="30"/>
  <c r="Q41" i="30"/>
  <c r="M41" i="30"/>
  <c r="Q40" i="30"/>
  <c r="M40" i="30"/>
  <c r="Q39" i="30"/>
  <c r="M39" i="30"/>
  <c r="Q38" i="30"/>
  <c r="M38" i="30"/>
  <c r="Q37" i="30"/>
  <c r="M37" i="30"/>
  <c r="Q36" i="30"/>
  <c r="M36" i="30"/>
  <c r="Q35" i="30"/>
  <c r="M35" i="30"/>
  <c r="Q34" i="30"/>
  <c r="M34" i="30"/>
  <c r="Q33" i="30"/>
  <c r="M33" i="30"/>
  <c r="Q32" i="30"/>
  <c r="M32" i="30"/>
  <c r="Q31" i="30"/>
  <c r="M31" i="30"/>
  <c r="Q30" i="30"/>
  <c r="M30" i="30"/>
  <c r="Q29" i="30"/>
  <c r="M29" i="30"/>
  <c r="Q28" i="30"/>
  <c r="M28" i="30"/>
  <c r="Q27" i="30"/>
  <c r="M27" i="30"/>
  <c r="Q26" i="30"/>
  <c r="M26" i="30"/>
  <c r="Q25" i="30"/>
  <c r="M25" i="30"/>
  <c r="Q24" i="30"/>
  <c r="M24" i="30"/>
  <c r="Q23" i="30"/>
  <c r="M23" i="30"/>
  <c r="Q22" i="30"/>
  <c r="M22" i="30"/>
  <c r="Q21" i="30"/>
  <c r="M21" i="30"/>
  <c r="Q20" i="30"/>
  <c r="M20" i="30"/>
  <c r="Q19" i="30"/>
  <c r="M19" i="30"/>
  <c r="Q18" i="30"/>
  <c r="M18" i="30"/>
  <c r="Q17" i="30"/>
  <c r="M17" i="30"/>
  <c r="Q16" i="30"/>
  <c r="M16" i="30"/>
  <c r="Q15" i="30"/>
  <c r="M15" i="30"/>
  <c r="Q14" i="30"/>
  <c r="M14" i="30"/>
  <c r="Q13" i="30"/>
  <c r="M13" i="30"/>
  <c r="Q12" i="30"/>
  <c r="M12" i="30"/>
  <c r="Q11" i="30"/>
  <c r="M11" i="30"/>
  <c r="Q10" i="30"/>
  <c r="M10" i="30"/>
  <c r="M179" i="30" s="1"/>
  <c r="B9" i="30"/>
  <c r="C9" i="30" s="1"/>
  <c r="D9" i="30" s="1"/>
  <c r="E9" i="30" s="1"/>
  <c r="F9" i="30" s="1"/>
  <c r="G9" i="30" s="1"/>
  <c r="H9" i="30" s="1"/>
  <c r="I9" i="30" s="1"/>
  <c r="J9" i="30" s="1"/>
  <c r="K9" i="30" s="1"/>
  <c r="L9" i="30" s="1"/>
  <c r="M9" i="30" s="1"/>
  <c r="N9" i="30" s="1"/>
  <c r="O9" i="30" s="1"/>
  <c r="P9" i="30" s="1"/>
  <c r="Q9" i="30" s="1"/>
  <c r="P179" i="29"/>
  <c r="O179" i="29"/>
  <c r="N179" i="29"/>
  <c r="L179" i="29"/>
  <c r="K179" i="29"/>
  <c r="J179" i="29"/>
  <c r="I179" i="29"/>
  <c r="H179" i="29"/>
  <c r="Q178" i="29"/>
  <c r="M178" i="29"/>
  <c r="Q177" i="29"/>
  <c r="M177" i="29"/>
  <c r="Q176" i="29"/>
  <c r="M176" i="29"/>
  <c r="Q175" i="29"/>
  <c r="M175" i="29"/>
  <c r="Q174" i="29"/>
  <c r="M174" i="29"/>
  <c r="Q173" i="29"/>
  <c r="M173" i="29"/>
  <c r="Q172" i="29"/>
  <c r="M172" i="29"/>
  <c r="Q171" i="29"/>
  <c r="M171" i="29"/>
  <c r="Q170" i="29"/>
  <c r="M170" i="29"/>
  <c r="Q169" i="29"/>
  <c r="M169" i="29"/>
  <c r="Q168" i="29"/>
  <c r="M168" i="29"/>
  <c r="Q167" i="29"/>
  <c r="M167" i="29"/>
  <c r="Q166" i="29"/>
  <c r="M166" i="29"/>
  <c r="Q165" i="29"/>
  <c r="M165" i="29"/>
  <c r="Q164" i="29"/>
  <c r="M164" i="29"/>
  <c r="Q163" i="29"/>
  <c r="M163" i="29"/>
  <c r="Q162" i="29"/>
  <c r="M162" i="29"/>
  <c r="Q161" i="29"/>
  <c r="M161" i="29"/>
  <c r="Q160" i="29"/>
  <c r="M160" i="29"/>
  <c r="Q159" i="29"/>
  <c r="M159" i="29"/>
  <c r="Q158" i="29"/>
  <c r="M158" i="29"/>
  <c r="Q157" i="29"/>
  <c r="M157" i="29"/>
  <c r="Q156" i="29"/>
  <c r="M156" i="29"/>
  <c r="Q155" i="29"/>
  <c r="M155" i="29"/>
  <c r="Q154" i="29"/>
  <c r="M154" i="29"/>
  <c r="Q153" i="29"/>
  <c r="M153" i="29"/>
  <c r="Q152" i="29"/>
  <c r="M152" i="29"/>
  <c r="Q151" i="29"/>
  <c r="M151" i="29"/>
  <c r="Q150" i="29"/>
  <c r="M150" i="29"/>
  <c r="Q149" i="29"/>
  <c r="M149" i="29"/>
  <c r="Q148" i="29"/>
  <c r="M148" i="29"/>
  <c r="Q147" i="29"/>
  <c r="M147" i="29"/>
  <c r="Q146" i="29"/>
  <c r="M146" i="29"/>
  <c r="Q145" i="29"/>
  <c r="M145" i="29"/>
  <c r="Q144" i="29"/>
  <c r="M144" i="29"/>
  <c r="Q143" i="29"/>
  <c r="M143" i="29"/>
  <c r="Q142" i="29"/>
  <c r="M142" i="29"/>
  <c r="Q141" i="29"/>
  <c r="M141" i="29"/>
  <c r="Q140" i="29"/>
  <c r="M140" i="29"/>
  <c r="Q139" i="29"/>
  <c r="M139" i="29"/>
  <c r="Q138" i="29"/>
  <c r="M138" i="29"/>
  <c r="Q137" i="29"/>
  <c r="M137" i="29"/>
  <c r="Q136" i="29"/>
  <c r="M136" i="29"/>
  <c r="Q135" i="29"/>
  <c r="M135" i="29"/>
  <c r="Q134" i="29"/>
  <c r="M134" i="29"/>
  <c r="Q133" i="29"/>
  <c r="M133" i="29"/>
  <c r="Q132" i="29"/>
  <c r="M132" i="29"/>
  <c r="Q131" i="29"/>
  <c r="M131" i="29"/>
  <c r="Q130" i="29"/>
  <c r="M130" i="29"/>
  <c r="Q129" i="29"/>
  <c r="M129" i="29"/>
  <c r="Q128" i="29"/>
  <c r="M128" i="29"/>
  <c r="Q127" i="29"/>
  <c r="M127" i="29"/>
  <c r="Q126" i="29"/>
  <c r="M126" i="29"/>
  <c r="Q125" i="29"/>
  <c r="M125" i="29"/>
  <c r="Q124" i="29"/>
  <c r="M124" i="29"/>
  <c r="Q123" i="29"/>
  <c r="M123" i="29"/>
  <c r="Q122" i="29"/>
  <c r="M122" i="29"/>
  <c r="Q121" i="29"/>
  <c r="M121" i="29"/>
  <c r="Q120" i="29"/>
  <c r="M120" i="29"/>
  <c r="Q119" i="29"/>
  <c r="M119" i="29"/>
  <c r="Q118" i="29"/>
  <c r="M118" i="29"/>
  <c r="Q117" i="29"/>
  <c r="M117" i="29"/>
  <c r="Q116" i="29"/>
  <c r="M116" i="29"/>
  <c r="Q115" i="29"/>
  <c r="M115" i="29"/>
  <c r="Q114" i="29"/>
  <c r="M114" i="29"/>
  <c r="Q113" i="29"/>
  <c r="M113" i="29"/>
  <c r="Q112" i="29"/>
  <c r="M112" i="29"/>
  <c r="Q111" i="29"/>
  <c r="M111" i="29"/>
  <c r="Q110" i="29"/>
  <c r="M110" i="29"/>
  <c r="Q109" i="29"/>
  <c r="M109" i="29"/>
  <c r="Q108" i="29"/>
  <c r="M108" i="29"/>
  <c r="Q107" i="29"/>
  <c r="M107" i="29"/>
  <c r="Q106" i="29"/>
  <c r="M106" i="29"/>
  <c r="Q105" i="29"/>
  <c r="M105" i="29"/>
  <c r="Q104" i="29"/>
  <c r="M104" i="29"/>
  <c r="Q103" i="29"/>
  <c r="M103" i="29"/>
  <c r="Q102" i="29"/>
  <c r="M102" i="29"/>
  <c r="Q101" i="29"/>
  <c r="M101" i="29"/>
  <c r="Q100" i="29"/>
  <c r="M100" i="29"/>
  <c r="Q99" i="29"/>
  <c r="M99" i="29"/>
  <c r="Q98" i="29"/>
  <c r="M98" i="29"/>
  <c r="Q97" i="29"/>
  <c r="M97" i="29"/>
  <c r="Q96" i="29"/>
  <c r="M96" i="29"/>
  <c r="Q95" i="29"/>
  <c r="M95" i="29"/>
  <c r="Q94" i="29"/>
  <c r="M94" i="29"/>
  <c r="Q93" i="29"/>
  <c r="M93" i="29"/>
  <c r="Q92" i="29"/>
  <c r="M92" i="29"/>
  <c r="Q91" i="29"/>
  <c r="M91" i="29"/>
  <c r="Q90" i="29"/>
  <c r="M90" i="29"/>
  <c r="Q89" i="29"/>
  <c r="M89" i="29"/>
  <c r="Q88" i="29"/>
  <c r="M88" i="29"/>
  <c r="Q87" i="29"/>
  <c r="M87" i="29"/>
  <c r="Q86" i="29"/>
  <c r="M86" i="29"/>
  <c r="Q85" i="29"/>
  <c r="M85" i="29"/>
  <c r="Q84" i="29"/>
  <c r="M84" i="29"/>
  <c r="Q83" i="29"/>
  <c r="M83" i="29"/>
  <c r="Q82" i="29"/>
  <c r="M82" i="29"/>
  <c r="Q81" i="29"/>
  <c r="M81" i="29"/>
  <c r="Q80" i="29"/>
  <c r="M80" i="29"/>
  <c r="Q79" i="29"/>
  <c r="M79" i="29"/>
  <c r="Q78" i="29"/>
  <c r="M78" i="29"/>
  <c r="Q77" i="29"/>
  <c r="M77" i="29"/>
  <c r="Q76" i="29"/>
  <c r="M76" i="29"/>
  <c r="Q75" i="29"/>
  <c r="M75" i="29"/>
  <c r="Q74" i="29"/>
  <c r="M74" i="29"/>
  <c r="Q73" i="29"/>
  <c r="M73" i="29"/>
  <c r="Q72" i="29"/>
  <c r="M72" i="29"/>
  <c r="Q71" i="29"/>
  <c r="M71" i="29"/>
  <c r="Q70" i="29"/>
  <c r="M70" i="29"/>
  <c r="Q69" i="29"/>
  <c r="M69" i="29"/>
  <c r="Q68" i="29"/>
  <c r="M68" i="29"/>
  <c r="Q67" i="29"/>
  <c r="M67" i="29"/>
  <c r="Q66" i="29"/>
  <c r="M66" i="29"/>
  <c r="Q65" i="29"/>
  <c r="M65" i="29"/>
  <c r="Q64" i="29"/>
  <c r="M64" i="29"/>
  <c r="Q63" i="29"/>
  <c r="M63" i="29"/>
  <c r="Q62" i="29"/>
  <c r="M62" i="29"/>
  <c r="Q61" i="29"/>
  <c r="M61" i="29"/>
  <c r="Q60" i="29"/>
  <c r="M60" i="29"/>
  <c r="Q59" i="29"/>
  <c r="M59" i="29"/>
  <c r="Q58" i="29"/>
  <c r="M58" i="29"/>
  <c r="Q57" i="29"/>
  <c r="M57" i="29"/>
  <c r="Q56" i="29"/>
  <c r="M56" i="29"/>
  <c r="Q55" i="29"/>
  <c r="M55" i="29"/>
  <c r="Q54" i="29"/>
  <c r="M54" i="29"/>
  <c r="Q53" i="29"/>
  <c r="M53" i="29"/>
  <c r="Q52" i="29"/>
  <c r="M52" i="29"/>
  <c r="Q51" i="29"/>
  <c r="M51" i="29"/>
  <c r="Q50" i="29"/>
  <c r="M50" i="29"/>
  <c r="Q49" i="29"/>
  <c r="M49" i="29"/>
  <c r="Q48" i="29"/>
  <c r="M48" i="29"/>
  <c r="Q47" i="29"/>
  <c r="M47" i="29"/>
  <c r="Q46" i="29"/>
  <c r="M46" i="29"/>
  <c r="Q45" i="29"/>
  <c r="M45" i="29"/>
  <c r="Q44" i="29"/>
  <c r="M44" i="29"/>
  <c r="Q43" i="29"/>
  <c r="M43" i="29"/>
  <c r="Q42" i="29"/>
  <c r="M42" i="29"/>
  <c r="Q41" i="29"/>
  <c r="M41" i="29"/>
  <c r="Q40" i="29"/>
  <c r="M40" i="29"/>
  <c r="Q39" i="29"/>
  <c r="M39" i="29"/>
  <c r="Q38" i="29"/>
  <c r="M38" i="29"/>
  <c r="Q37" i="29"/>
  <c r="M37" i="29"/>
  <c r="Q36" i="29"/>
  <c r="M36" i="29"/>
  <c r="Q35" i="29"/>
  <c r="M35" i="29"/>
  <c r="Q34" i="29"/>
  <c r="M34" i="29"/>
  <c r="Q33" i="29"/>
  <c r="M33" i="29"/>
  <c r="Q32" i="29"/>
  <c r="M32" i="29"/>
  <c r="Q31" i="29"/>
  <c r="M31" i="29"/>
  <c r="Q30" i="29"/>
  <c r="M30" i="29"/>
  <c r="Q29" i="29"/>
  <c r="M29" i="29"/>
  <c r="Q28" i="29"/>
  <c r="M28" i="29"/>
  <c r="Q27" i="29"/>
  <c r="M27" i="29"/>
  <c r="Q26" i="29"/>
  <c r="M26" i="29"/>
  <c r="Q25" i="29"/>
  <c r="M25" i="29"/>
  <c r="Q24" i="29"/>
  <c r="M24" i="29"/>
  <c r="Q23" i="29"/>
  <c r="M23" i="29"/>
  <c r="Q22" i="29"/>
  <c r="M22" i="29"/>
  <c r="Q21" i="29"/>
  <c r="M21" i="29"/>
  <c r="Q20" i="29"/>
  <c r="M20" i="29"/>
  <c r="Q19" i="29"/>
  <c r="M19" i="29"/>
  <c r="Q18" i="29"/>
  <c r="M18" i="29"/>
  <c r="Q17" i="29"/>
  <c r="M17" i="29"/>
  <c r="Q16" i="29"/>
  <c r="M16" i="29"/>
  <c r="Q15" i="29"/>
  <c r="M15" i="29"/>
  <c r="Q14" i="29"/>
  <c r="M14" i="29"/>
  <c r="Q13" i="29"/>
  <c r="M13" i="29"/>
  <c r="Q12" i="29"/>
  <c r="M12" i="29"/>
  <c r="Q11" i="29"/>
  <c r="M11" i="29"/>
  <c r="Q10" i="29"/>
  <c r="Q179" i="29" s="1"/>
  <c r="M10" i="29"/>
  <c r="M179" i="29" s="1"/>
  <c r="B9" i="29"/>
  <c r="C9" i="29" s="1"/>
  <c r="D9" i="29" s="1"/>
  <c r="E9" i="29" s="1"/>
  <c r="F9" i="29" s="1"/>
  <c r="G9" i="29" s="1"/>
  <c r="H9" i="29" s="1"/>
  <c r="I9" i="29" s="1"/>
  <c r="J9" i="29" s="1"/>
  <c r="K9" i="29" s="1"/>
  <c r="L9" i="29" s="1"/>
  <c r="M9" i="29" s="1"/>
  <c r="N9" i="29" s="1"/>
  <c r="O9" i="29" s="1"/>
  <c r="P9" i="29" s="1"/>
  <c r="Q9" i="29" s="1"/>
  <c r="P179" i="28"/>
  <c r="O179" i="28"/>
  <c r="N179" i="28"/>
  <c r="L179" i="28"/>
  <c r="K179" i="28"/>
  <c r="J179" i="28"/>
  <c r="I179" i="28"/>
  <c r="H179" i="28"/>
  <c r="Q178" i="28"/>
  <c r="M178" i="28"/>
  <c r="Q177" i="28"/>
  <c r="M177" i="28"/>
  <c r="Q176" i="28"/>
  <c r="M176" i="28"/>
  <c r="Q175" i="28"/>
  <c r="M175" i="28"/>
  <c r="Q174" i="28"/>
  <c r="M174" i="28"/>
  <c r="Q173" i="28"/>
  <c r="M173" i="28"/>
  <c r="Q172" i="28"/>
  <c r="M172" i="28"/>
  <c r="Q171" i="28"/>
  <c r="M171" i="28"/>
  <c r="Q170" i="28"/>
  <c r="M170" i="28"/>
  <c r="Q169" i="28"/>
  <c r="M169" i="28"/>
  <c r="Q168" i="28"/>
  <c r="M168" i="28"/>
  <c r="Q167" i="28"/>
  <c r="M167" i="28"/>
  <c r="Q166" i="28"/>
  <c r="M166" i="28"/>
  <c r="Q165" i="28"/>
  <c r="M165" i="28"/>
  <c r="Q164" i="28"/>
  <c r="M164" i="28"/>
  <c r="Q163" i="28"/>
  <c r="M163" i="28"/>
  <c r="Q162" i="28"/>
  <c r="M162" i="28"/>
  <c r="Q161" i="28"/>
  <c r="M161" i="28"/>
  <c r="Q160" i="28"/>
  <c r="M160" i="28"/>
  <c r="Q159" i="28"/>
  <c r="M159" i="28"/>
  <c r="Q158" i="28"/>
  <c r="M158" i="28"/>
  <c r="Q157" i="28"/>
  <c r="M157" i="28"/>
  <c r="Q156" i="28"/>
  <c r="M156" i="28"/>
  <c r="Q155" i="28"/>
  <c r="M155" i="28"/>
  <c r="Q154" i="28"/>
  <c r="M154" i="28"/>
  <c r="Q153" i="28"/>
  <c r="M153" i="28"/>
  <c r="Q152" i="28"/>
  <c r="M152" i="28"/>
  <c r="Q151" i="28"/>
  <c r="M151" i="28"/>
  <c r="Q150" i="28"/>
  <c r="M150" i="28"/>
  <c r="Q149" i="28"/>
  <c r="M149" i="28"/>
  <c r="Q148" i="28"/>
  <c r="M148" i="28"/>
  <c r="Q147" i="28"/>
  <c r="M147" i="28"/>
  <c r="Q146" i="28"/>
  <c r="M146" i="28"/>
  <c r="Q145" i="28"/>
  <c r="M145" i="28"/>
  <c r="Q144" i="28"/>
  <c r="M144" i="28"/>
  <c r="Q143" i="28"/>
  <c r="M143" i="28"/>
  <c r="Q142" i="28"/>
  <c r="M142" i="28"/>
  <c r="Q141" i="28"/>
  <c r="M141" i="28"/>
  <c r="Q140" i="28"/>
  <c r="M140" i="28"/>
  <c r="Q139" i="28"/>
  <c r="M139" i="28"/>
  <c r="Q138" i="28"/>
  <c r="M138" i="28"/>
  <c r="Q137" i="28"/>
  <c r="M137" i="28"/>
  <c r="Q136" i="28"/>
  <c r="M136" i="28"/>
  <c r="Q135" i="28"/>
  <c r="M135" i="28"/>
  <c r="Q134" i="28"/>
  <c r="M134" i="28"/>
  <c r="Q133" i="28"/>
  <c r="M133" i="28"/>
  <c r="Q132" i="28"/>
  <c r="M132" i="28"/>
  <c r="Q131" i="28"/>
  <c r="M131" i="28"/>
  <c r="Q130" i="28"/>
  <c r="M130" i="28"/>
  <c r="Q129" i="28"/>
  <c r="M129" i="28"/>
  <c r="Q128" i="28"/>
  <c r="M128" i="28"/>
  <c r="Q127" i="28"/>
  <c r="M127" i="28"/>
  <c r="Q126" i="28"/>
  <c r="M126" i="28"/>
  <c r="Q125" i="28"/>
  <c r="M125" i="28"/>
  <c r="Q124" i="28"/>
  <c r="M124" i="28"/>
  <c r="Q123" i="28"/>
  <c r="M123" i="28"/>
  <c r="Q122" i="28"/>
  <c r="M122" i="28"/>
  <c r="Q121" i="28"/>
  <c r="M121" i="28"/>
  <c r="Q120" i="28"/>
  <c r="M120" i="28"/>
  <c r="Q119" i="28"/>
  <c r="M119" i="28"/>
  <c r="Q118" i="28"/>
  <c r="M118" i="28"/>
  <c r="Q117" i="28"/>
  <c r="M117" i="28"/>
  <c r="Q116" i="28"/>
  <c r="M116" i="28"/>
  <c r="Q115" i="28"/>
  <c r="M115" i="28"/>
  <c r="Q114" i="28"/>
  <c r="M114" i="28"/>
  <c r="Q113" i="28"/>
  <c r="M113" i="28"/>
  <c r="Q112" i="28"/>
  <c r="M112" i="28"/>
  <c r="Q111" i="28"/>
  <c r="M111" i="28"/>
  <c r="Q110" i="28"/>
  <c r="M110" i="28"/>
  <c r="Q109" i="28"/>
  <c r="M109" i="28"/>
  <c r="Q108" i="28"/>
  <c r="M108" i="28"/>
  <c r="Q107" i="28"/>
  <c r="M107" i="28"/>
  <c r="Q106" i="28"/>
  <c r="M106" i="28"/>
  <c r="Q105" i="28"/>
  <c r="M105" i="28"/>
  <c r="Q104" i="28"/>
  <c r="M104" i="28"/>
  <c r="Q103" i="28"/>
  <c r="M103" i="28"/>
  <c r="Q102" i="28"/>
  <c r="M102" i="28"/>
  <c r="Q101" i="28"/>
  <c r="M101" i="28"/>
  <c r="Q100" i="28"/>
  <c r="M100" i="28"/>
  <c r="Q99" i="28"/>
  <c r="M99" i="28"/>
  <c r="Q98" i="28"/>
  <c r="M98" i="28"/>
  <c r="Q97" i="28"/>
  <c r="M97" i="28"/>
  <c r="Q96" i="28"/>
  <c r="M96" i="28"/>
  <c r="Q95" i="28"/>
  <c r="M95" i="28"/>
  <c r="Q94" i="28"/>
  <c r="M94" i="28"/>
  <c r="Q93" i="28"/>
  <c r="M93" i="28"/>
  <c r="Q92" i="28"/>
  <c r="M92" i="28"/>
  <c r="Q91" i="28"/>
  <c r="M91" i="28"/>
  <c r="Q90" i="28"/>
  <c r="M90" i="28"/>
  <c r="Q89" i="28"/>
  <c r="M89" i="28"/>
  <c r="Q88" i="28"/>
  <c r="M88" i="28"/>
  <c r="Q87" i="28"/>
  <c r="M87" i="28"/>
  <c r="Q86" i="28"/>
  <c r="M86" i="28"/>
  <c r="Q85" i="28"/>
  <c r="M85" i="28"/>
  <c r="Q84" i="28"/>
  <c r="M84" i="28"/>
  <c r="Q83" i="28"/>
  <c r="M83" i="28"/>
  <c r="Q82" i="28"/>
  <c r="M82" i="28"/>
  <c r="Q81" i="28"/>
  <c r="M81" i="28"/>
  <c r="Q80" i="28"/>
  <c r="M80" i="28"/>
  <c r="Q79" i="28"/>
  <c r="M79" i="28"/>
  <c r="Q78" i="28"/>
  <c r="M78" i="28"/>
  <c r="Q77" i="28"/>
  <c r="M77" i="28"/>
  <c r="Q76" i="28"/>
  <c r="M76" i="28"/>
  <c r="Q75" i="28"/>
  <c r="M75" i="28"/>
  <c r="Q74" i="28"/>
  <c r="M74" i="28"/>
  <c r="Q73" i="28"/>
  <c r="M73" i="28"/>
  <c r="Q72" i="28"/>
  <c r="M72" i="28"/>
  <c r="Q71" i="28"/>
  <c r="M71" i="28"/>
  <c r="Q70" i="28"/>
  <c r="M70" i="28"/>
  <c r="Q69" i="28"/>
  <c r="M69" i="28"/>
  <c r="Q68" i="28"/>
  <c r="M68" i="28"/>
  <c r="Q67" i="28"/>
  <c r="M67" i="28"/>
  <c r="Q66" i="28"/>
  <c r="M66" i="28"/>
  <c r="Q65" i="28"/>
  <c r="M65" i="28"/>
  <c r="Q64" i="28"/>
  <c r="M64" i="28"/>
  <c r="Q63" i="28"/>
  <c r="M63" i="28"/>
  <c r="Q62" i="28"/>
  <c r="M62" i="28"/>
  <c r="Q61" i="28"/>
  <c r="M61" i="28"/>
  <c r="Q60" i="28"/>
  <c r="M60" i="28"/>
  <c r="Q59" i="28"/>
  <c r="M59" i="28"/>
  <c r="Q58" i="28"/>
  <c r="M58" i="28"/>
  <c r="Q57" i="28"/>
  <c r="M57" i="28"/>
  <c r="Q56" i="28"/>
  <c r="M56" i="28"/>
  <c r="Q55" i="28"/>
  <c r="M55" i="28"/>
  <c r="Q54" i="28"/>
  <c r="M54" i="28"/>
  <c r="Q53" i="28"/>
  <c r="M53" i="28"/>
  <c r="Q52" i="28"/>
  <c r="M52" i="28"/>
  <c r="Q51" i="28"/>
  <c r="M51" i="28"/>
  <c r="Q50" i="28"/>
  <c r="M50" i="28"/>
  <c r="Q49" i="28"/>
  <c r="M49" i="28"/>
  <c r="Q48" i="28"/>
  <c r="M48" i="28"/>
  <c r="Q47" i="28"/>
  <c r="M47" i="28"/>
  <c r="Q46" i="28"/>
  <c r="M46" i="28"/>
  <c r="Q45" i="28"/>
  <c r="M45" i="28"/>
  <c r="Q44" i="28"/>
  <c r="M44" i="28"/>
  <c r="Q43" i="28"/>
  <c r="M43" i="28"/>
  <c r="Q42" i="28"/>
  <c r="M42" i="28"/>
  <c r="Q41" i="28"/>
  <c r="M41" i="28"/>
  <c r="Q40" i="28"/>
  <c r="M40" i="28"/>
  <c r="Q39" i="28"/>
  <c r="M39" i="28"/>
  <c r="Q38" i="28"/>
  <c r="M38" i="28"/>
  <c r="Q37" i="28"/>
  <c r="M37" i="28"/>
  <c r="Q36" i="28"/>
  <c r="M36" i="28"/>
  <c r="Q35" i="28"/>
  <c r="M35" i="28"/>
  <c r="Q34" i="28"/>
  <c r="M34" i="28"/>
  <c r="Q33" i="28"/>
  <c r="M33" i="28"/>
  <c r="Q32" i="28"/>
  <c r="M32" i="28"/>
  <c r="Q31" i="28"/>
  <c r="M31" i="28"/>
  <c r="Q30" i="28"/>
  <c r="M30" i="28"/>
  <c r="Q29" i="28"/>
  <c r="M29" i="28"/>
  <c r="Q28" i="28"/>
  <c r="M28" i="28"/>
  <c r="Q27" i="28"/>
  <c r="M27" i="28"/>
  <c r="Q26" i="28"/>
  <c r="M26" i="28"/>
  <c r="Q25" i="28"/>
  <c r="M25" i="28"/>
  <c r="Q24" i="28"/>
  <c r="M24" i="28"/>
  <c r="Q23" i="28"/>
  <c r="M23" i="28"/>
  <c r="Q22" i="28"/>
  <c r="M22" i="28"/>
  <c r="Q21" i="28"/>
  <c r="M21" i="28"/>
  <c r="Q20" i="28"/>
  <c r="M20" i="28"/>
  <c r="Q19" i="28"/>
  <c r="M19" i="28"/>
  <c r="Q18" i="28"/>
  <c r="M18" i="28"/>
  <c r="Q17" i="28"/>
  <c r="M17" i="28"/>
  <c r="Q16" i="28"/>
  <c r="M16" i="28"/>
  <c r="Q15" i="28"/>
  <c r="M15" i="28"/>
  <c r="Q14" i="28"/>
  <c r="M14" i="28"/>
  <c r="Q13" i="28"/>
  <c r="M13" i="28"/>
  <c r="Q12" i="28"/>
  <c r="M12" i="28"/>
  <c r="Q11" i="28"/>
  <c r="M11" i="28"/>
  <c r="Q10" i="28"/>
  <c r="Q179" i="28" s="1"/>
  <c r="M10" i="28"/>
  <c r="M179" i="28" s="1"/>
  <c r="B9" i="28"/>
  <c r="C9" i="28" s="1"/>
  <c r="D9" i="28" s="1"/>
  <c r="E9" i="28" s="1"/>
  <c r="F9" i="28" s="1"/>
  <c r="G9" i="28" s="1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P179" i="27"/>
  <c r="O179" i="27"/>
  <c r="N179" i="27"/>
  <c r="L179" i="27"/>
  <c r="K179" i="27"/>
  <c r="J179" i="27"/>
  <c r="I179" i="27"/>
  <c r="H179" i="27"/>
  <c r="Q178" i="27"/>
  <c r="M178" i="27"/>
  <c r="Q177" i="27"/>
  <c r="M177" i="27"/>
  <c r="Q176" i="27"/>
  <c r="M176" i="27"/>
  <c r="Q175" i="27"/>
  <c r="M175" i="27"/>
  <c r="Q174" i="27"/>
  <c r="M174" i="27"/>
  <c r="Q173" i="27"/>
  <c r="M173" i="27"/>
  <c r="Q172" i="27"/>
  <c r="M172" i="27"/>
  <c r="Q171" i="27"/>
  <c r="M171" i="27"/>
  <c r="Q170" i="27"/>
  <c r="M170" i="27"/>
  <c r="Q169" i="27"/>
  <c r="M169" i="27"/>
  <c r="Q168" i="27"/>
  <c r="M168" i="27"/>
  <c r="Q167" i="27"/>
  <c r="M167" i="27"/>
  <c r="Q166" i="27"/>
  <c r="M166" i="27"/>
  <c r="Q165" i="27"/>
  <c r="M165" i="27"/>
  <c r="Q164" i="27"/>
  <c r="M164" i="27"/>
  <c r="Q163" i="27"/>
  <c r="M163" i="27"/>
  <c r="Q162" i="27"/>
  <c r="M162" i="27"/>
  <c r="Q161" i="27"/>
  <c r="M161" i="27"/>
  <c r="Q160" i="27"/>
  <c r="M160" i="27"/>
  <c r="Q159" i="27"/>
  <c r="M159" i="27"/>
  <c r="Q158" i="27"/>
  <c r="M158" i="27"/>
  <c r="Q157" i="27"/>
  <c r="M157" i="27"/>
  <c r="Q156" i="27"/>
  <c r="M156" i="27"/>
  <c r="Q155" i="27"/>
  <c r="M155" i="27"/>
  <c r="Q154" i="27"/>
  <c r="M154" i="27"/>
  <c r="Q153" i="27"/>
  <c r="M153" i="27"/>
  <c r="Q152" i="27"/>
  <c r="M152" i="27"/>
  <c r="Q151" i="27"/>
  <c r="M151" i="27"/>
  <c r="Q150" i="27"/>
  <c r="M150" i="27"/>
  <c r="Q149" i="27"/>
  <c r="M149" i="27"/>
  <c r="Q148" i="27"/>
  <c r="M148" i="27"/>
  <c r="Q147" i="27"/>
  <c r="M147" i="27"/>
  <c r="Q146" i="27"/>
  <c r="M146" i="27"/>
  <c r="Q145" i="27"/>
  <c r="M145" i="27"/>
  <c r="Q144" i="27"/>
  <c r="M144" i="27"/>
  <c r="Q143" i="27"/>
  <c r="M143" i="27"/>
  <c r="Q142" i="27"/>
  <c r="M142" i="27"/>
  <c r="Q141" i="27"/>
  <c r="M141" i="27"/>
  <c r="Q140" i="27"/>
  <c r="M140" i="27"/>
  <c r="Q139" i="27"/>
  <c r="M139" i="27"/>
  <c r="Q138" i="27"/>
  <c r="M138" i="27"/>
  <c r="Q137" i="27"/>
  <c r="M137" i="27"/>
  <c r="Q136" i="27"/>
  <c r="M136" i="27"/>
  <c r="Q135" i="27"/>
  <c r="M135" i="27"/>
  <c r="Q134" i="27"/>
  <c r="M134" i="27"/>
  <c r="Q133" i="27"/>
  <c r="M133" i="27"/>
  <c r="Q132" i="27"/>
  <c r="M132" i="27"/>
  <c r="Q131" i="27"/>
  <c r="M131" i="27"/>
  <c r="Q130" i="27"/>
  <c r="M130" i="27"/>
  <c r="Q129" i="27"/>
  <c r="M129" i="27"/>
  <c r="Q128" i="27"/>
  <c r="M128" i="27"/>
  <c r="Q127" i="27"/>
  <c r="M127" i="27"/>
  <c r="Q126" i="27"/>
  <c r="M126" i="27"/>
  <c r="Q125" i="27"/>
  <c r="M125" i="27"/>
  <c r="Q124" i="27"/>
  <c r="M124" i="27"/>
  <c r="Q123" i="27"/>
  <c r="M123" i="27"/>
  <c r="Q122" i="27"/>
  <c r="M122" i="27"/>
  <c r="Q121" i="27"/>
  <c r="M121" i="27"/>
  <c r="Q120" i="27"/>
  <c r="M120" i="27"/>
  <c r="Q119" i="27"/>
  <c r="M119" i="27"/>
  <c r="Q118" i="27"/>
  <c r="M118" i="27"/>
  <c r="Q117" i="27"/>
  <c r="M117" i="27"/>
  <c r="Q116" i="27"/>
  <c r="M116" i="27"/>
  <c r="Q115" i="27"/>
  <c r="M115" i="27"/>
  <c r="Q114" i="27"/>
  <c r="M114" i="27"/>
  <c r="Q113" i="27"/>
  <c r="M113" i="27"/>
  <c r="Q112" i="27"/>
  <c r="M112" i="27"/>
  <c r="Q111" i="27"/>
  <c r="M111" i="27"/>
  <c r="Q110" i="27"/>
  <c r="M110" i="27"/>
  <c r="Q109" i="27"/>
  <c r="M109" i="27"/>
  <c r="Q108" i="27"/>
  <c r="M108" i="27"/>
  <c r="Q107" i="27"/>
  <c r="M107" i="27"/>
  <c r="Q106" i="27"/>
  <c r="M106" i="27"/>
  <c r="Q105" i="27"/>
  <c r="M105" i="27"/>
  <c r="Q104" i="27"/>
  <c r="M104" i="27"/>
  <c r="Q103" i="27"/>
  <c r="M103" i="27"/>
  <c r="Q102" i="27"/>
  <c r="M102" i="27"/>
  <c r="Q101" i="27"/>
  <c r="M101" i="27"/>
  <c r="Q100" i="27"/>
  <c r="M100" i="27"/>
  <c r="Q99" i="27"/>
  <c r="M99" i="27"/>
  <c r="Q98" i="27"/>
  <c r="M98" i="27"/>
  <c r="Q97" i="27"/>
  <c r="M97" i="27"/>
  <c r="Q96" i="27"/>
  <c r="M96" i="27"/>
  <c r="Q95" i="27"/>
  <c r="M95" i="27"/>
  <c r="Q94" i="27"/>
  <c r="M94" i="27"/>
  <c r="Q93" i="27"/>
  <c r="M93" i="27"/>
  <c r="Q92" i="27"/>
  <c r="M92" i="27"/>
  <c r="Q91" i="27"/>
  <c r="M91" i="27"/>
  <c r="Q90" i="27"/>
  <c r="M90" i="27"/>
  <c r="Q89" i="27"/>
  <c r="M89" i="27"/>
  <c r="Q88" i="27"/>
  <c r="M88" i="27"/>
  <c r="Q87" i="27"/>
  <c r="M87" i="27"/>
  <c r="Q86" i="27"/>
  <c r="M86" i="27"/>
  <c r="Q85" i="27"/>
  <c r="M85" i="27"/>
  <c r="Q84" i="27"/>
  <c r="M84" i="27"/>
  <c r="Q83" i="27"/>
  <c r="M83" i="27"/>
  <c r="Q82" i="27"/>
  <c r="M82" i="27"/>
  <c r="Q81" i="27"/>
  <c r="M81" i="27"/>
  <c r="Q80" i="27"/>
  <c r="M80" i="27"/>
  <c r="Q79" i="27"/>
  <c r="M79" i="27"/>
  <c r="Q78" i="27"/>
  <c r="M78" i="27"/>
  <c r="Q77" i="27"/>
  <c r="M77" i="27"/>
  <c r="Q76" i="27"/>
  <c r="M76" i="27"/>
  <c r="Q75" i="27"/>
  <c r="M75" i="27"/>
  <c r="Q74" i="27"/>
  <c r="M74" i="27"/>
  <c r="Q73" i="27"/>
  <c r="M73" i="27"/>
  <c r="Q72" i="27"/>
  <c r="M72" i="27"/>
  <c r="Q71" i="27"/>
  <c r="M71" i="27"/>
  <c r="Q70" i="27"/>
  <c r="M70" i="27"/>
  <c r="Q69" i="27"/>
  <c r="M69" i="27"/>
  <c r="Q68" i="27"/>
  <c r="M68" i="27"/>
  <c r="Q67" i="27"/>
  <c r="M67" i="27"/>
  <c r="Q66" i="27"/>
  <c r="M66" i="27"/>
  <c r="Q65" i="27"/>
  <c r="M65" i="27"/>
  <c r="Q64" i="27"/>
  <c r="M64" i="27"/>
  <c r="Q63" i="27"/>
  <c r="M63" i="27"/>
  <c r="Q62" i="27"/>
  <c r="M62" i="27"/>
  <c r="Q61" i="27"/>
  <c r="M61" i="27"/>
  <c r="Q60" i="27"/>
  <c r="M60" i="27"/>
  <c r="Q59" i="27"/>
  <c r="M59" i="27"/>
  <c r="Q58" i="27"/>
  <c r="M58" i="27"/>
  <c r="Q57" i="27"/>
  <c r="M57" i="27"/>
  <c r="Q56" i="27"/>
  <c r="M56" i="27"/>
  <c r="Q55" i="27"/>
  <c r="M55" i="27"/>
  <c r="Q54" i="27"/>
  <c r="M54" i="27"/>
  <c r="Q53" i="27"/>
  <c r="M53" i="27"/>
  <c r="Q52" i="27"/>
  <c r="M52" i="27"/>
  <c r="Q51" i="27"/>
  <c r="M51" i="27"/>
  <c r="Q50" i="27"/>
  <c r="M50" i="27"/>
  <c r="Q49" i="27"/>
  <c r="M49" i="27"/>
  <c r="Q48" i="27"/>
  <c r="M48" i="27"/>
  <c r="Q47" i="27"/>
  <c r="M47" i="27"/>
  <c r="Q46" i="27"/>
  <c r="M46" i="27"/>
  <c r="Q45" i="27"/>
  <c r="M45" i="27"/>
  <c r="Q44" i="27"/>
  <c r="M44" i="27"/>
  <c r="Q43" i="27"/>
  <c r="M43" i="27"/>
  <c r="Q42" i="27"/>
  <c r="M42" i="27"/>
  <c r="Q41" i="27"/>
  <c r="M41" i="27"/>
  <c r="Q40" i="27"/>
  <c r="M40" i="27"/>
  <c r="Q39" i="27"/>
  <c r="M39" i="27"/>
  <c r="Q38" i="27"/>
  <c r="M38" i="27"/>
  <c r="Q37" i="27"/>
  <c r="M37" i="27"/>
  <c r="Q36" i="27"/>
  <c r="M36" i="27"/>
  <c r="Q35" i="27"/>
  <c r="M35" i="27"/>
  <c r="Q34" i="27"/>
  <c r="M34" i="27"/>
  <c r="Q33" i="27"/>
  <c r="M33" i="27"/>
  <c r="Q32" i="27"/>
  <c r="M32" i="27"/>
  <c r="Q31" i="27"/>
  <c r="M31" i="27"/>
  <c r="Q30" i="27"/>
  <c r="M30" i="27"/>
  <c r="Q29" i="27"/>
  <c r="M29" i="27"/>
  <c r="Q28" i="27"/>
  <c r="M28" i="27"/>
  <c r="Q27" i="27"/>
  <c r="M27" i="27"/>
  <c r="Q26" i="27"/>
  <c r="M26" i="27"/>
  <c r="Q25" i="27"/>
  <c r="M25" i="27"/>
  <c r="Q24" i="27"/>
  <c r="M24" i="27"/>
  <c r="Q23" i="27"/>
  <c r="M23" i="27"/>
  <c r="Q22" i="27"/>
  <c r="M22" i="27"/>
  <c r="Q21" i="27"/>
  <c r="M21" i="27"/>
  <c r="Q20" i="27"/>
  <c r="M20" i="27"/>
  <c r="Q19" i="27"/>
  <c r="M19" i="27"/>
  <c r="Q18" i="27"/>
  <c r="M18" i="27"/>
  <c r="Q17" i="27"/>
  <c r="M17" i="27"/>
  <c r="Q16" i="27"/>
  <c r="M16" i="27"/>
  <c r="Q15" i="27"/>
  <c r="M15" i="27"/>
  <c r="Q14" i="27"/>
  <c r="M14" i="27"/>
  <c r="Q13" i="27"/>
  <c r="M13" i="27"/>
  <c r="Q12" i="27"/>
  <c r="M12" i="27"/>
  <c r="Q11" i="27"/>
  <c r="M11" i="27"/>
  <c r="Q10" i="27"/>
  <c r="Q179" i="27" s="1"/>
  <c r="M10" i="27"/>
  <c r="M179" i="27" s="1"/>
  <c r="B9" i="27"/>
  <c r="C9" i="27" s="1"/>
  <c r="D9" i="27" s="1"/>
  <c r="E9" i="27" s="1"/>
  <c r="F9" i="27" s="1"/>
  <c r="G9" i="27" s="1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P179" i="26"/>
  <c r="N179" i="26"/>
  <c r="L179" i="26"/>
  <c r="J179" i="26"/>
  <c r="I179" i="26"/>
  <c r="H179" i="26"/>
  <c r="Q178" i="26"/>
  <c r="M178" i="26"/>
  <c r="Q177" i="26"/>
  <c r="M177" i="26"/>
  <c r="Q176" i="26"/>
  <c r="M176" i="26"/>
  <c r="Q175" i="26"/>
  <c r="M175" i="26"/>
  <c r="Q174" i="26"/>
  <c r="M174" i="26"/>
  <c r="Q173" i="26"/>
  <c r="M173" i="26"/>
  <c r="Q172" i="26"/>
  <c r="M172" i="26"/>
  <c r="Q171" i="26"/>
  <c r="M171" i="26"/>
  <c r="Q170" i="26"/>
  <c r="M170" i="26"/>
  <c r="Q169" i="26"/>
  <c r="M169" i="26"/>
  <c r="Q168" i="26"/>
  <c r="M168" i="26"/>
  <c r="Q167" i="26"/>
  <c r="M167" i="26"/>
  <c r="Q166" i="26"/>
  <c r="M166" i="26"/>
  <c r="Q165" i="26"/>
  <c r="M165" i="26"/>
  <c r="Q164" i="26"/>
  <c r="M164" i="26"/>
  <c r="Q163" i="26"/>
  <c r="M163" i="26"/>
  <c r="Q162" i="26"/>
  <c r="M162" i="26"/>
  <c r="Q161" i="26"/>
  <c r="M161" i="26"/>
  <c r="Q160" i="26"/>
  <c r="M160" i="26"/>
  <c r="Q159" i="26"/>
  <c r="M159" i="26"/>
  <c r="Q158" i="26"/>
  <c r="M158" i="26"/>
  <c r="Q157" i="26"/>
  <c r="M157" i="26"/>
  <c r="Q156" i="26"/>
  <c r="M156" i="26"/>
  <c r="Q155" i="26"/>
  <c r="M155" i="26"/>
  <c r="Q154" i="26"/>
  <c r="M154" i="26"/>
  <c r="Q153" i="26"/>
  <c r="M153" i="26"/>
  <c r="Q152" i="26"/>
  <c r="M152" i="26"/>
  <c r="Q151" i="26"/>
  <c r="M151" i="26"/>
  <c r="Q150" i="26"/>
  <c r="M150" i="26"/>
  <c r="Q149" i="26"/>
  <c r="M149" i="26"/>
  <c r="Q148" i="26"/>
  <c r="M148" i="26"/>
  <c r="Q147" i="26"/>
  <c r="M147" i="26"/>
  <c r="Q146" i="26"/>
  <c r="M146" i="26"/>
  <c r="Q145" i="26"/>
  <c r="M145" i="26"/>
  <c r="Q144" i="26"/>
  <c r="M144" i="26"/>
  <c r="Q143" i="26"/>
  <c r="M143" i="26"/>
  <c r="Q142" i="26"/>
  <c r="M142" i="26"/>
  <c r="Q141" i="26"/>
  <c r="M141" i="26"/>
  <c r="Q140" i="26"/>
  <c r="M140" i="26"/>
  <c r="Q139" i="26"/>
  <c r="M139" i="26"/>
  <c r="Q138" i="26"/>
  <c r="M138" i="26"/>
  <c r="Q137" i="26"/>
  <c r="M137" i="26"/>
  <c r="Q136" i="26"/>
  <c r="M136" i="26"/>
  <c r="Q135" i="26"/>
  <c r="M135" i="26"/>
  <c r="Q134" i="26"/>
  <c r="M134" i="26"/>
  <c r="Q133" i="26"/>
  <c r="M133" i="26"/>
  <c r="Q132" i="26"/>
  <c r="M132" i="26"/>
  <c r="Q131" i="26"/>
  <c r="M131" i="26"/>
  <c r="Q130" i="26"/>
  <c r="M130" i="26"/>
  <c r="Q129" i="26"/>
  <c r="M129" i="26"/>
  <c r="Q128" i="26"/>
  <c r="M128" i="26"/>
  <c r="Q127" i="26"/>
  <c r="M127" i="26"/>
  <c r="Q126" i="26"/>
  <c r="M126" i="26"/>
  <c r="Q125" i="26"/>
  <c r="M125" i="26"/>
  <c r="Q124" i="26"/>
  <c r="M124" i="26"/>
  <c r="Q123" i="26"/>
  <c r="M123" i="26"/>
  <c r="Q122" i="26"/>
  <c r="M122" i="26"/>
  <c r="Q121" i="26"/>
  <c r="M121" i="26"/>
  <c r="Q120" i="26"/>
  <c r="M120" i="26"/>
  <c r="Q119" i="26"/>
  <c r="M119" i="26"/>
  <c r="Q118" i="26"/>
  <c r="M118" i="26"/>
  <c r="Q117" i="26"/>
  <c r="M117" i="26"/>
  <c r="Q116" i="26"/>
  <c r="M116" i="26"/>
  <c r="Q115" i="26"/>
  <c r="M115" i="26"/>
  <c r="Q114" i="26"/>
  <c r="M114" i="26"/>
  <c r="Q113" i="26"/>
  <c r="M113" i="26"/>
  <c r="Q112" i="26"/>
  <c r="M112" i="26"/>
  <c r="Q111" i="26"/>
  <c r="M111" i="26"/>
  <c r="Q110" i="26"/>
  <c r="M110" i="26"/>
  <c r="Q109" i="26"/>
  <c r="K109" i="26"/>
  <c r="M109" i="26" s="1"/>
  <c r="Q108" i="26"/>
  <c r="M108" i="26"/>
  <c r="Q107" i="26"/>
  <c r="M107" i="26"/>
  <c r="Q106" i="26"/>
  <c r="M106" i="26"/>
  <c r="Q105" i="26"/>
  <c r="M105" i="26"/>
  <c r="Q104" i="26"/>
  <c r="M104" i="26"/>
  <c r="Q103" i="26"/>
  <c r="M103" i="26"/>
  <c r="Q102" i="26"/>
  <c r="M102" i="26"/>
  <c r="Q101" i="26"/>
  <c r="M101" i="26"/>
  <c r="Q100" i="26"/>
  <c r="M100" i="26"/>
  <c r="Q99" i="26"/>
  <c r="M99" i="26"/>
  <c r="Q98" i="26"/>
  <c r="M98" i="26"/>
  <c r="Q97" i="26"/>
  <c r="M97" i="26"/>
  <c r="Q96" i="26"/>
  <c r="M96" i="26"/>
  <c r="Q95" i="26"/>
  <c r="M95" i="26"/>
  <c r="Q94" i="26"/>
  <c r="M94" i="26"/>
  <c r="Q93" i="26"/>
  <c r="M93" i="26"/>
  <c r="Q92" i="26"/>
  <c r="M92" i="26"/>
  <c r="Q91" i="26"/>
  <c r="M91" i="26"/>
  <c r="Q90" i="26"/>
  <c r="M90" i="26"/>
  <c r="Q89" i="26"/>
  <c r="M89" i="26"/>
  <c r="Q88" i="26"/>
  <c r="K88" i="26"/>
  <c r="M88" i="26" s="1"/>
  <c r="Q87" i="26"/>
  <c r="M87" i="26"/>
  <c r="Q86" i="26"/>
  <c r="M86" i="26"/>
  <c r="Q85" i="26"/>
  <c r="M85" i="26"/>
  <c r="Q84" i="26"/>
  <c r="M84" i="26"/>
  <c r="Q83" i="26"/>
  <c r="M83" i="26"/>
  <c r="Q82" i="26"/>
  <c r="M82" i="26"/>
  <c r="Q81" i="26"/>
  <c r="M81" i="26"/>
  <c r="Q80" i="26"/>
  <c r="M80" i="26"/>
  <c r="Q79" i="26"/>
  <c r="M79" i="26"/>
  <c r="Q78" i="26"/>
  <c r="M78" i="26"/>
  <c r="Q77" i="26"/>
  <c r="M77" i="26"/>
  <c r="Q76" i="26"/>
  <c r="M76" i="26"/>
  <c r="Q75" i="26"/>
  <c r="M75" i="26"/>
  <c r="Q74" i="26"/>
  <c r="M74" i="26"/>
  <c r="Q73" i="26"/>
  <c r="M73" i="26"/>
  <c r="Q72" i="26"/>
  <c r="M72" i="26"/>
  <c r="Q71" i="26"/>
  <c r="M71" i="26"/>
  <c r="Q70" i="26"/>
  <c r="M70" i="26"/>
  <c r="Q69" i="26"/>
  <c r="M69" i="26"/>
  <c r="Q68" i="26"/>
  <c r="M68" i="26"/>
  <c r="Q67" i="26"/>
  <c r="M67" i="26"/>
  <c r="Q66" i="26"/>
  <c r="M66" i="26"/>
  <c r="Q65" i="26"/>
  <c r="M65" i="26"/>
  <c r="Q64" i="26"/>
  <c r="M64" i="26"/>
  <c r="Q63" i="26"/>
  <c r="M63" i="26"/>
  <c r="Q62" i="26"/>
  <c r="M62" i="26"/>
  <c r="Q61" i="26"/>
  <c r="M61" i="26"/>
  <c r="Q60" i="26"/>
  <c r="M60" i="26"/>
  <c r="Q59" i="26"/>
  <c r="M59" i="26"/>
  <c r="Q58" i="26"/>
  <c r="M58" i="26"/>
  <c r="Q57" i="26"/>
  <c r="M57" i="26"/>
  <c r="Q56" i="26"/>
  <c r="M56" i="26"/>
  <c r="Q55" i="26"/>
  <c r="M55" i="26"/>
  <c r="Q54" i="26"/>
  <c r="M54" i="26"/>
  <c r="Q53" i="26"/>
  <c r="M53" i="26"/>
  <c r="Q52" i="26"/>
  <c r="M52" i="26"/>
  <c r="Q51" i="26"/>
  <c r="M51" i="26"/>
  <c r="Q50" i="26"/>
  <c r="M50" i="26"/>
  <c r="Q49" i="26"/>
  <c r="M49" i="26"/>
  <c r="Q48" i="26"/>
  <c r="M48" i="26"/>
  <c r="Q47" i="26"/>
  <c r="M47" i="26"/>
  <c r="Q46" i="26"/>
  <c r="M46" i="26"/>
  <c r="Q45" i="26"/>
  <c r="M45" i="26"/>
  <c r="Q44" i="26"/>
  <c r="M44" i="26"/>
  <c r="Q43" i="26"/>
  <c r="M43" i="26"/>
  <c r="Q42" i="26"/>
  <c r="M42" i="26"/>
  <c r="Q41" i="26"/>
  <c r="M41" i="26"/>
  <c r="Q40" i="26"/>
  <c r="M40" i="26"/>
  <c r="Q39" i="26"/>
  <c r="M39" i="26"/>
  <c r="Q38" i="26"/>
  <c r="M38" i="26"/>
  <c r="Q37" i="26"/>
  <c r="M37" i="26"/>
  <c r="Q36" i="26"/>
  <c r="M36" i="26"/>
  <c r="Q35" i="26"/>
  <c r="M35" i="26"/>
  <c r="Q34" i="26"/>
  <c r="M34" i="26"/>
  <c r="Q33" i="26"/>
  <c r="M33" i="26"/>
  <c r="Q32" i="26"/>
  <c r="M32" i="26"/>
  <c r="Q31" i="26"/>
  <c r="M31" i="26"/>
  <c r="Q30" i="26"/>
  <c r="M30" i="26"/>
  <c r="Q29" i="26"/>
  <c r="M29" i="26"/>
  <c r="Q28" i="26"/>
  <c r="M28" i="26"/>
  <c r="Q27" i="26"/>
  <c r="M27" i="26"/>
  <c r="Q26" i="26"/>
  <c r="M26" i="26"/>
  <c r="Q25" i="26"/>
  <c r="M25" i="26"/>
  <c r="Q24" i="26"/>
  <c r="M24" i="26"/>
  <c r="Q23" i="26"/>
  <c r="M23" i="26"/>
  <c r="Q22" i="26"/>
  <c r="M22" i="26"/>
  <c r="Q21" i="26"/>
  <c r="M21" i="26"/>
  <c r="Q20" i="26"/>
  <c r="M20" i="26"/>
  <c r="Q19" i="26"/>
  <c r="M19" i="26"/>
  <c r="O18" i="26"/>
  <c r="O179" i="26" s="1"/>
  <c r="K18" i="26"/>
  <c r="M18" i="26" s="1"/>
  <c r="Q17" i="26"/>
  <c r="M17" i="26"/>
  <c r="Q16" i="26"/>
  <c r="M16" i="26"/>
  <c r="Q15" i="26"/>
  <c r="M15" i="26"/>
  <c r="Q14" i="26"/>
  <c r="M14" i="26"/>
  <c r="Q13" i="26"/>
  <c r="M13" i="26"/>
  <c r="Q12" i="26"/>
  <c r="M12" i="26"/>
  <c r="Q11" i="26"/>
  <c r="M11" i="26"/>
  <c r="Q10" i="26"/>
  <c r="K10" i="26"/>
  <c r="B9" i="26"/>
  <c r="C9" i="26" s="1"/>
  <c r="D9" i="26" s="1"/>
  <c r="E9" i="26" s="1"/>
  <c r="F9" i="26" s="1"/>
  <c r="G9" i="26" s="1"/>
  <c r="H9" i="26" s="1"/>
  <c r="I9" i="26" s="1"/>
  <c r="J9" i="26" s="1"/>
  <c r="K9" i="26" s="1"/>
  <c r="L9" i="26" s="1"/>
  <c r="M9" i="26" s="1"/>
  <c r="N9" i="26" s="1"/>
  <c r="O9" i="26" s="1"/>
  <c r="P9" i="26" s="1"/>
  <c r="Q9" i="26" s="1"/>
  <c r="P179" i="25"/>
  <c r="O179" i="25"/>
  <c r="N179" i="25"/>
  <c r="L179" i="25"/>
  <c r="K179" i="25"/>
  <c r="J179" i="25"/>
  <c r="I179" i="25"/>
  <c r="H179" i="25"/>
  <c r="Q178" i="25"/>
  <c r="M178" i="25"/>
  <c r="Q177" i="25"/>
  <c r="M177" i="25"/>
  <c r="Q176" i="25"/>
  <c r="M176" i="25"/>
  <c r="Q175" i="25"/>
  <c r="M175" i="25"/>
  <c r="Q174" i="25"/>
  <c r="M174" i="25"/>
  <c r="Q173" i="25"/>
  <c r="M173" i="25"/>
  <c r="Q172" i="25"/>
  <c r="M172" i="25"/>
  <c r="Q171" i="25"/>
  <c r="M171" i="25"/>
  <c r="Q170" i="25"/>
  <c r="M170" i="25"/>
  <c r="Q169" i="25"/>
  <c r="M169" i="25"/>
  <c r="Q168" i="25"/>
  <c r="M168" i="25"/>
  <c r="Q167" i="25"/>
  <c r="M167" i="25"/>
  <c r="Q166" i="25"/>
  <c r="M166" i="25"/>
  <c r="Q165" i="25"/>
  <c r="M165" i="25"/>
  <c r="Q164" i="25"/>
  <c r="M164" i="25"/>
  <c r="Q163" i="25"/>
  <c r="M163" i="25"/>
  <c r="Q162" i="25"/>
  <c r="M162" i="25"/>
  <c r="Q161" i="25"/>
  <c r="M161" i="25"/>
  <c r="Q160" i="25"/>
  <c r="M160" i="25"/>
  <c r="Q159" i="25"/>
  <c r="M159" i="25"/>
  <c r="Q158" i="25"/>
  <c r="M158" i="25"/>
  <c r="Q157" i="25"/>
  <c r="M157" i="25"/>
  <c r="Q156" i="25"/>
  <c r="M156" i="25"/>
  <c r="Q155" i="25"/>
  <c r="M155" i="25"/>
  <c r="Q154" i="25"/>
  <c r="M154" i="25"/>
  <c r="Q153" i="25"/>
  <c r="M153" i="25"/>
  <c r="Q152" i="25"/>
  <c r="M152" i="25"/>
  <c r="Q151" i="25"/>
  <c r="M151" i="25"/>
  <c r="Q150" i="25"/>
  <c r="M150" i="25"/>
  <c r="Q149" i="25"/>
  <c r="M149" i="25"/>
  <c r="Q148" i="25"/>
  <c r="M148" i="25"/>
  <c r="Q147" i="25"/>
  <c r="M147" i="25"/>
  <c r="Q146" i="25"/>
  <c r="M146" i="25"/>
  <c r="Q145" i="25"/>
  <c r="M145" i="25"/>
  <c r="Q144" i="25"/>
  <c r="M144" i="25"/>
  <c r="Q143" i="25"/>
  <c r="M143" i="25"/>
  <c r="Q142" i="25"/>
  <c r="M142" i="25"/>
  <c r="Q141" i="25"/>
  <c r="M141" i="25"/>
  <c r="Q140" i="25"/>
  <c r="M140" i="25"/>
  <c r="Q139" i="25"/>
  <c r="M139" i="25"/>
  <c r="Q138" i="25"/>
  <c r="M138" i="25"/>
  <c r="Q137" i="25"/>
  <c r="M137" i="25"/>
  <c r="Q136" i="25"/>
  <c r="M136" i="25"/>
  <c r="Q135" i="25"/>
  <c r="M135" i="25"/>
  <c r="Q134" i="25"/>
  <c r="M134" i="25"/>
  <c r="Q133" i="25"/>
  <c r="M133" i="25"/>
  <c r="Q132" i="25"/>
  <c r="M132" i="25"/>
  <c r="Q131" i="25"/>
  <c r="M131" i="25"/>
  <c r="Q130" i="25"/>
  <c r="M130" i="25"/>
  <c r="Q129" i="25"/>
  <c r="M129" i="25"/>
  <c r="Q128" i="25"/>
  <c r="M128" i="25"/>
  <c r="Q127" i="25"/>
  <c r="M127" i="25"/>
  <c r="Q126" i="25"/>
  <c r="M126" i="25"/>
  <c r="Q125" i="25"/>
  <c r="M125" i="25"/>
  <c r="Q124" i="25"/>
  <c r="M124" i="25"/>
  <c r="Q123" i="25"/>
  <c r="M123" i="25"/>
  <c r="Q122" i="25"/>
  <c r="M122" i="25"/>
  <c r="Q121" i="25"/>
  <c r="M121" i="25"/>
  <c r="Q120" i="25"/>
  <c r="M120" i="25"/>
  <c r="Q119" i="25"/>
  <c r="M119" i="25"/>
  <c r="Q118" i="25"/>
  <c r="M118" i="25"/>
  <c r="Q117" i="25"/>
  <c r="M117" i="25"/>
  <c r="Q116" i="25"/>
  <c r="M116" i="25"/>
  <c r="Q115" i="25"/>
  <c r="M115" i="25"/>
  <c r="Q114" i="25"/>
  <c r="M114" i="25"/>
  <c r="Q113" i="25"/>
  <c r="M113" i="25"/>
  <c r="Q112" i="25"/>
  <c r="M112" i="25"/>
  <c r="Q111" i="25"/>
  <c r="M111" i="25"/>
  <c r="Q110" i="25"/>
  <c r="M110" i="25"/>
  <c r="Q109" i="25"/>
  <c r="M109" i="25"/>
  <c r="Q108" i="25"/>
  <c r="M108" i="25"/>
  <c r="Q107" i="25"/>
  <c r="M107" i="25"/>
  <c r="Q106" i="25"/>
  <c r="M106" i="25"/>
  <c r="Q105" i="25"/>
  <c r="M105" i="25"/>
  <c r="Q104" i="25"/>
  <c r="M104" i="25"/>
  <c r="Q103" i="25"/>
  <c r="M103" i="25"/>
  <c r="Q102" i="25"/>
  <c r="M102" i="25"/>
  <c r="Q101" i="25"/>
  <c r="M101" i="25"/>
  <c r="Q100" i="25"/>
  <c r="M100" i="25"/>
  <c r="Q99" i="25"/>
  <c r="M99" i="25"/>
  <c r="Q98" i="25"/>
  <c r="M98" i="25"/>
  <c r="Q97" i="25"/>
  <c r="M97" i="25"/>
  <c r="Q96" i="25"/>
  <c r="M96" i="25"/>
  <c r="Q95" i="25"/>
  <c r="M95" i="25"/>
  <c r="Q94" i="25"/>
  <c r="M94" i="25"/>
  <c r="Q93" i="25"/>
  <c r="M93" i="25"/>
  <c r="Q92" i="25"/>
  <c r="M92" i="25"/>
  <c r="Q91" i="25"/>
  <c r="M91" i="25"/>
  <c r="Q90" i="25"/>
  <c r="M90" i="25"/>
  <c r="Q89" i="25"/>
  <c r="M89" i="25"/>
  <c r="Q88" i="25"/>
  <c r="M88" i="25"/>
  <c r="Q87" i="25"/>
  <c r="M87" i="25"/>
  <c r="Q86" i="25"/>
  <c r="M86" i="25"/>
  <c r="Q85" i="25"/>
  <c r="M85" i="25"/>
  <c r="Q84" i="25"/>
  <c r="M84" i="25"/>
  <c r="Q83" i="25"/>
  <c r="M83" i="25"/>
  <c r="Q82" i="25"/>
  <c r="M82" i="25"/>
  <c r="Q81" i="25"/>
  <c r="M81" i="25"/>
  <c r="Q80" i="25"/>
  <c r="M80" i="25"/>
  <c r="Q79" i="25"/>
  <c r="M79" i="25"/>
  <c r="Q78" i="25"/>
  <c r="M78" i="25"/>
  <c r="Q77" i="25"/>
  <c r="M77" i="25"/>
  <c r="Q76" i="25"/>
  <c r="M76" i="25"/>
  <c r="Q75" i="25"/>
  <c r="M75" i="25"/>
  <c r="Q74" i="25"/>
  <c r="M74" i="25"/>
  <c r="Q73" i="25"/>
  <c r="M73" i="25"/>
  <c r="Q72" i="25"/>
  <c r="M72" i="25"/>
  <c r="Q71" i="25"/>
  <c r="M71" i="25"/>
  <c r="Q70" i="25"/>
  <c r="M70" i="25"/>
  <c r="Q69" i="25"/>
  <c r="M69" i="25"/>
  <c r="Q68" i="25"/>
  <c r="M68" i="25"/>
  <c r="Q67" i="25"/>
  <c r="M67" i="25"/>
  <c r="Q66" i="25"/>
  <c r="M66" i="25"/>
  <c r="Q65" i="25"/>
  <c r="M65" i="25"/>
  <c r="Q64" i="25"/>
  <c r="M64" i="25"/>
  <c r="Q63" i="25"/>
  <c r="M63" i="25"/>
  <c r="Q62" i="25"/>
  <c r="M62" i="25"/>
  <c r="Q61" i="25"/>
  <c r="M61" i="25"/>
  <c r="Q60" i="25"/>
  <c r="M60" i="25"/>
  <c r="Q59" i="25"/>
  <c r="M59" i="25"/>
  <c r="Q58" i="25"/>
  <c r="M58" i="25"/>
  <c r="Q57" i="25"/>
  <c r="M57" i="25"/>
  <c r="Q56" i="25"/>
  <c r="M56" i="25"/>
  <c r="Q55" i="25"/>
  <c r="M55" i="25"/>
  <c r="Q54" i="25"/>
  <c r="M54" i="25"/>
  <c r="Q53" i="25"/>
  <c r="M53" i="25"/>
  <c r="Q52" i="25"/>
  <c r="M52" i="25"/>
  <c r="Q51" i="25"/>
  <c r="M51" i="25"/>
  <c r="Q50" i="25"/>
  <c r="M50" i="25"/>
  <c r="Q49" i="25"/>
  <c r="M49" i="25"/>
  <c r="Q48" i="25"/>
  <c r="M48" i="25"/>
  <c r="Q47" i="25"/>
  <c r="M47" i="25"/>
  <c r="Q46" i="25"/>
  <c r="M46" i="25"/>
  <c r="Q45" i="25"/>
  <c r="M45" i="25"/>
  <c r="Q44" i="25"/>
  <c r="M44" i="25"/>
  <c r="Q43" i="25"/>
  <c r="M43" i="25"/>
  <c r="Q42" i="25"/>
  <c r="M42" i="25"/>
  <c r="Q41" i="25"/>
  <c r="M41" i="25"/>
  <c r="Q40" i="25"/>
  <c r="M40" i="25"/>
  <c r="Q39" i="25"/>
  <c r="M39" i="25"/>
  <c r="Q38" i="25"/>
  <c r="M38" i="25"/>
  <c r="Q37" i="25"/>
  <c r="M37" i="25"/>
  <c r="Q36" i="25"/>
  <c r="M36" i="25"/>
  <c r="Q35" i="25"/>
  <c r="M35" i="25"/>
  <c r="Q34" i="25"/>
  <c r="M34" i="25"/>
  <c r="Q33" i="25"/>
  <c r="M33" i="25"/>
  <c r="Q32" i="25"/>
  <c r="M32" i="25"/>
  <c r="Q31" i="25"/>
  <c r="M31" i="25"/>
  <c r="Q30" i="25"/>
  <c r="M30" i="25"/>
  <c r="Q29" i="25"/>
  <c r="M29" i="25"/>
  <c r="Q28" i="25"/>
  <c r="M28" i="25"/>
  <c r="Q27" i="25"/>
  <c r="M27" i="25"/>
  <c r="Q26" i="25"/>
  <c r="M26" i="25"/>
  <c r="Q25" i="25"/>
  <c r="M25" i="25"/>
  <c r="Q24" i="25"/>
  <c r="M24" i="25"/>
  <c r="Q23" i="25"/>
  <c r="M23" i="25"/>
  <c r="Q22" i="25"/>
  <c r="M22" i="25"/>
  <c r="Q21" i="25"/>
  <c r="M21" i="25"/>
  <c r="Q20" i="25"/>
  <c r="M20" i="25"/>
  <c r="Q19" i="25"/>
  <c r="M19" i="25"/>
  <c r="Q18" i="25"/>
  <c r="M18" i="25"/>
  <c r="Q17" i="25"/>
  <c r="M17" i="25"/>
  <c r="Q16" i="25"/>
  <c r="M16" i="25"/>
  <c r="Q15" i="25"/>
  <c r="M15" i="25"/>
  <c r="Q14" i="25"/>
  <c r="M14" i="25"/>
  <c r="Q13" i="25"/>
  <c r="M13" i="25"/>
  <c r="Q12" i="25"/>
  <c r="M12" i="25"/>
  <c r="Q11" i="25"/>
  <c r="M11" i="25"/>
  <c r="Q10" i="25"/>
  <c r="Q179" i="25" s="1"/>
  <c r="M10" i="25"/>
  <c r="M179" i="25" s="1"/>
  <c r="B9" i="25"/>
  <c r="C9" i="25" s="1"/>
  <c r="D9" i="25" s="1"/>
  <c r="E9" i="25" s="1"/>
  <c r="F9" i="25" s="1"/>
  <c r="G9" i="25" s="1"/>
  <c r="H9" i="25" s="1"/>
  <c r="I9" i="25" s="1"/>
  <c r="J9" i="25" s="1"/>
  <c r="K9" i="25" s="1"/>
  <c r="L9" i="25" s="1"/>
  <c r="M9" i="25" s="1"/>
  <c r="N9" i="25" s="1"/>
  <c r="O9" i="25" s="1"/>
  <c r="P9" i="25" s="1"/>
  <c r="Q9" i="25" s="1"/>
  <c r="P179" i="24"/>
  <c r="O179" i="24"/>
  <c r="N179" i="24"/>
  <c r="L179" i="24"/>
  <c r="K179" i="24"/>
  <c r="J179" i="24"/>
  <c r="I179" i="24"/>
  <c r="H179" i="24"/>
  <c r="Q178" i="24"/>
  <c r="M178" i="24"/>
  <c r="Q177" i="24"/>
  <c r="M177" i="24"/>
  <c r="Q176" i="24"/>
  <c r="M176" i="24"/>
  <c r="Q175" i="24"/>
  <c r="M175" i="24"/>
  <c r="Q174" i="24"/>
  <c r="M174" i="24"/>
  <c r="Q173" i="24"/>
  <c r="M173" i="24"/>
  <c r="Q172" i="24"/>
  <c r="M172" i="24"/>
  <c r="Q171" i="24"/>
  <c r="M171" i="24"/>
  <c r="Q170" i="24"/>
  <c r="M170" i="24"/>
  <c r="Q169" i="24"/>
  <c r="M169" i="24"/>
  <c r="Q168" i="24"/>
  <c r="M168" i="24"/>
  <c r="Q167" i="24"/>
  <c r="M167" i="24"/>
  <c r="Q166" i="24"/>
  <c r="M166" i="24"/>
  <c r="Q165" i="24"/>
  <c r="M165" i="24"/>
  <c r="Q164" i="24"/>
  <c r="M164" i="24"/>
  <c r="Q163" i="24"/>
  <c r="M163" i="24"/>
  <c r="Q162" i="24"/>
  <c r="M162" i="24"/>
  <c r="Q161" i="24"/>
  <c r="M161" i="24"/>
  <c r="Q160" i="24"/>
  <c r="M160" i="24"/>
  <c r="Q159" i="24"/>
  <c r="M159" i="24"/>
  <c r="Q158" i="24"/>
  <c r="M158" i="24"/>
  <c r="Q157" i="24"/>
  <c r="M157" i="24"/>
  <c r="Q156" i="24"/>
  <c r="M156" i="24"/>
  <c r="Q155" i="24"/>
  <c r="M155" i="24"/>
  <c r="Q154" i="24"/>
  <c r="M154" i="24"/>
  <c r="Q153" i="24"/>
  <c r="M153" i="24"/>
  <c r="Q152" i="24"/>
  <c r="M152" i="24"/>
  <c r="Q151" i="24"/>
  <c r="M151" i="24"/>
  <c r="Q150" i="24"/>
  <c r="M150" i="24"/>
  <c r="Q149" i="24"/>
  <c r="M149" i="24"/>
  <c r="Q148" i="24"/>
  <c r="M148" i="24"/>
  <c r="Q147" i="24"/>
  <c r="M147" i="24"/>
  <c r="Q146" i="24"/>
  <c r="M146" i="24"/>
  <c r="Q145" i="24"/>
  <c r="M145" i="24"/>
  <c r="Q144" i="24"/>
  <c r="M144" i="24"/>
  <c r="Q143" i="24"/>
  <c r="M143" i="24"/>
  <c r="Q142" i="24"/>
  <c r="M142" i="24"/>
  <c r="Q141" i="24"/>
  <c r="M141" i="24"/>
  <c r="Q140" i="24"/>
  <c r="M140" i="24"/>
  <c r="Q139" i="24"/>
  <c r="M139" i="24"/>
  <c r="Q138" i="24"/>
  <c r="M138" i="24"/>
  <c r="Q137" i="24"/>
  <c r="M137" i="24"/>
  <c r="Q136" i="24"/>
  <c r="M136" i="24"/>
  <c r="Q135" i="24"/>
  <c r="M135" i="24"/>
  <c r="Q134" i="24"/>
  <c r="M134" i="24"/>
  <c r="Q133" i="24"/>
  <c r="M133" i="24"/>
  <c r="Q132" i="24"/>
  <c r="M132" i="24"/>
  <c r="Q131" i="24"/>
  <c r="M131" i="24"/>
  <c r="Q130" i="24"/>
  <c r="M130" i="24"/>
  <c r="Q129" i="24"/>
  <c r="M129" i="24"/>
  <c r="Q128" i="24"/>
  <c r="M128" i="24"/>
  <c r="Q127" i="24"/>
  <c r="M127" i="24"/>
  <c r="Q126" i="24"/>
  <c r="M126" i="24"/>
  <c r="Q125" i="24"/>
  <c r="M125" i="24"/>
  <c r="Q124" i="24"/>
  <c r="M124" i="24"/>
  <c r="Q123" i="24"/>
  <c r="M123" i="24"/>
  <c r="Q122" i="24"/>
  <c r="M122" i="24"/>
  <c r="Q121" i="24"/>
  <c r="M121" i="24"/>
  <c r="Q120" i="24"/>
  <c r="M120" i="24"/>
  <c r="Q119" i="24"/>
  <c r="M119" i="24"/>
  <c r="Q118" i="24"/>
  <c r="M118" i="24"/>
  <c r="Q117" i="24"/>
  <c r="M117" i="24"/>
  <c r="Q116" i="24"/>
  <c r="M116" i="24"/>
  <c r="Q115" i="24"/>
  <c r="M115" i="24"/>
  <c r="Q114" i="24"/>
  <c r="M114" i="24"/>
  <c r="Q113" i="24"/>
  <c r="M113" i="24"/>
  <c r="Q112" i="24"/>
  <c r="M112" i="24"/>
  <c r="Q111" i="24"/>
  <c r="M111" i="24"/>
  <c r="Q110" i="24"/>
  <c r="M110" i="24"/>
  <c r="Q109" i="24"/>
  <c r="M109" i="24"/>
  <c r="Q108" i="24"/>
  <c r="M108" i="24"/>
  <c r="Q107" i="24"/>
  <c r="M107" i="24"/>
  <c r="Q106" i="24"/>
  <c r="M106" i="24"/>
  <c r="Q105" i="24"/>
  <c r="M105" i="24"/>
  <c r="Q104" i="24"/>
  <c r="M104" i="24"/>
  <c r="Q103" i="24"/>
  <c r="M103" i="24"/>
  <c r="Q102" i="24"/>
  <c r="M102" i="24"/>
  <c r="Q101" i="24"/>
  <c r="M101" i="24"/>
  <c r="Q100" i="24"/>
  <c r="M100" i="24"/>
  <c r="Q99" i="24"/>
  <c r="M99" i="24"/>
  <c r="Q98" i="24"/>
  <c r="M98" i="24"/>
  <c r="Q97" i="24"/>
  <c r="M97" i="24"/>
  <c r="Q96" i="24"/>
  <c r="M96" i="24"/>
  <c r="Q95" i="24"/>
  <c r="M95" i="24"/>
  <c r="Q94" i="24"/>
  <c r="M94" i="24"/>
  <c r="Q93" i="24"/>
  <c r="M93" i="24"/>
  <c r="Q92" i="24"/>
  <c r="M92" i="24"/>
  <c r="Q91" i="24"/>
  <c r="M91" i="24"/>
  <c r="Q90" i="24"/>
  <c r="M90" i="24"/>
  <c r="Q89" i="24"/>
  <c r="M89" i="24"/>
  <c r="Q88" i="24"/>
  <c r="M88" i="24"/>
  <c r="Q87" i="24"/>
  <c r="M87" i="24"/>
  <c r="Q86" i="24"/>
  <c r="M86" i="24"/>
  <c r="Q85" i="24"/>
  <c r="M85" i="24"/>
  <c r="Q84" i="24"/>
  <c r="M84" i="24"/>
  <c r="Q83" i="24"/>
  <c r="M83" i="24"/>
  <c r="Q82" i="24"/>
  <c r="M82" i="24"/>
  <c r="Q81" i="24"/>
  <c r="M81" i="24"/>
  <c r="Q80" i="24"/>
  <c r="M80" i="24"/>
  <c r="Q79" i="24"/>
  <c r="M79" i="24"/>
  <c r="Q78" i="24"/>
  <c r="M78" i="24"/>
  <c r="Q77" i="24"/>
  <c r="M77" i="24"/>
  <c r="Q76" i="24"/>
  <c r="M76" i="24"/>
  <c r="Q75" i="24"/>
  <c r="M75" i="24"/>
  <c r="Q74" i="24"/>
  <c r="M74" i="24"/>
  <c r="Q73" i="24"/>
  <c r="M73" i="24"/>
  <c r="Q72" i="24"/>
  <c r="M72" i="24"/>
  <c r="Q71" i="24"/>
  <c r="M71" i="24"/>
  <c r="Q70" i="24"/>
  <c r="M70" i="24"/>
  <c r="Q69" i="24"/>
  <c r="M69" i="24"/>
  <c r="Q68" i="24"/>
  <c r="M68" i="24"/>
  <c r="Q67" i="24"/>
  <c r="M67" i="24"/>
  <c r="Q66" i="24"/>
  <c r="M66" i="24"/>
  <c r="Q65" i="24"/>
  <c r="M65" i="24"/>
  <c r="Q64" i="24"/>
  <c r="M64" i="24"/>
  <c r="Q63" i="24"/>
  <c r="M63" i="24"/>
  <c r="Q62" i="24"/>
  <c r="M62" i="24"/>
  <c r="Q61" i="24"/>
  <c r="M61" i="24"/>
  <c r="Q60" i="24"/>
  <c r="M60" i="24"/>
  <c r="Q59" i="24"/>
  <c r="M59" i="24"/>
  <c r="Q58" i="24"/>
  <c r="M58" i="24"/>
  <c r="Q57" i="24"/>
  <c r="M57" i="24"/>
  <c r="Q56" i="24"/>
  <c r="M56" i="24"/>
  <c r="Q55" i="24"/>
  <c r="M55" i="24"/>
  <c r="Q54" i="24"/>
  <c r="M54" i="24"/>
  <c r="Q53" i="24"/>
  <c r="M53" i="24"/>
  <c r="Q52" i="24"/>
  <c r="M52" i="24"/>
  <c r="Q51" i="24"/>
  <c r="M51" i="24"/>
  <c r="Q50" i="24"/>
  <c r="M50" i="24"/>
  <c r="Q49" i="24"/>
  <c r="M49" i="24"/>
  <c r="Q48" i="24"/>
  <c r="M48" i="24"/>
  <c r="Q47" i="24"/>
  <c r="M47" i="24"/>
  <c r="Q46" i="24"/>
  <c r="M46" i="24"/>
  <c r="Q45" i="24"/>
  <c r="M45" i="24"/>
  <c r="Q44" i="24"/>
  <c r="M44" i="24"/>
  <c r="Q43" i="24"/>
  <c r="M43" i="24"/>
  <c r="Q42" i="24"/>
  <c r="M42" i="24"/>
  <c r="Q41" i="24"/>
  <c r="M41" i="24"/>
  <c r="Q40" i="24"/>
  <c r="M40" i="24"/>
  <c r="Q39" i="24"/>
  <c r="M39" i="24"/>
  <c r="Q38" i="24"/>
  <c r="M38" i="24"/>
  <c r="Q37" i="24"/>
  <c r="M37" i="24"/>
  <c r="Q36" i="24"/>
  <c r="M36" i="24"/>
  <c r="Q35" i="24"/>
  <c r="M35" i="24"/>
  <c r="Q34" i="24"/>
  <c r="M34" i="24"/>
  <c r="Q33" i="24"/>
  <c r="M33" i="24"/>
  <c r="Q32" i="24"/>
  <c r="M32" i="24"/>
  <c r="Q31" i="24"/>
  <c r="M31" i="24"/>
  <c r="Q30" i="24"/>
  <c r="M30" i="24"/>
  <c r="Q29" i="24"/>
  <c r="M29" i="24"/>
  <c r="Q28" i="24"/>
  <c r="M28" i="24"/>
  <c r="Q27" i="24"/>
  <c r="M27" i="24"/>
  <c r="Q26" i="24"/>
  <c r="M26" i="24"/>
  <c r="Q25" i="24"/>
  <c r="M25" i="24"/>
  <c r="Q24" i="24"/>
  <c r="M24" i="24"/>
  <c r="Q23" i="24"/>
  <c r="M23" i="24"/>
  <c r="Q22" i="24"/>
  <c r="M22" i="24"/>
  <c r="Q21" i="24"/>
  <c r="M21" i="24"/>
  <c r="Q20" i="24"/>
  <c r="M20" i="24"/>
  <c r="Q19" i="24"/>
  <c r="M19" i="24"/>
  <c r="Q18" i="24"/>
  <c r="M18" i="24"/>
  <c r="Q17" i="24"/>
  <c r="M17" i="24"/>
  <c r="Q16" i="24"/>
  <c r="M16" i="24"/>
  <c r="Q15" i="24"/>
  <c r="M15" i="24"/>
  <c r="Q14" i="24"/>
  <c r="M14" i="24"/>
  <c r="Q13" i="24"/>
  <c r="M13" i="24"/>
  <c r="Q12" i="24"/>
  <c r="M12" i="24"/>
  <c r="Q11" i="24"/>
  <c r="M11" i="24"/>
  <c r="Q10" i="24"/>
  <c r="Q179" i="24" s="1"/>
  <c r="M10" i="24"/>
  <c r="M179" i="24" s="1"/>
  <c r="B9" i="24"/>
  <c r="C9" i="24" s="1"/>
  <c r="D9" i="24" s="1"/>
  <c r="E9" i="24" s="1"/>
  <c r="F9" i="24" s="1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P179" i="23"/>
  <c r="O179" i="23"/>
  <c r="N179" i="23"/>
  <c r="L179" i="23"/>
  <c r="K179" i="23"/>
  <c r="J179" i="23"/>
  <c r="I179" i="23"/>
  <c r="H179" i="23"/>
  <c r="Q178" i="23"/>
  <c r="M178" i="23"/>
  <c r="Q177" i="23"/>
  <c r="M177" i="23"/>
  <c r="Q176" i="23"/>
  <c r="M176" i="23"/>
  <c r="Q175" i="23"/>
  <c r="M175" i="23"/>
  <c r="Q174" i="23"/>
  <c r="M174" i="23"/>
  <c r="Q173" i="23"/>
  <c r="M173" i="23"/>
  <c r="Q172" i="23"/>
  <c r="M172" i="23"/>
  <c r="Q171" i="23"/>
  <c r="M171" i="23"/>
  <c r="Q170" i="23"/>
  <c r="M170" i="23"/>
  <c r="Q169" i="23"/>
  <c r="M169" i="23"/>
  <c r="Q168" i="23"/>
  <c r="M168" i="23"/>
  <c r="Q167" i="23"/>
  <c r="M167" i="23"/>
  <c r="Q166" i="23"/>
  <c r="M166" i="23"/>
  <c r="Q165" i="23"/>
  <c r="M165" i="23"/>
  <c r="Q164" i="23"/>
  <c r="M164" i="23"/>
  <c r="Q163" i="23"/>
  <c r="M163" i="23"/>
  <c r="Q162" i="23"/>
  <c r="M162" i="23"/>
  <c r="Q161" i="23"/>
  <c r="M161" i="23"/>
  <c r="Q160" i="23"/>
  <c r="M160" i="23"/>
  <c r="Q159" i="23"/>
  <c r="M159" i="23"/>
  <c r="Q158" i="23"/>
  <c r="M158" i="23"/>
  <c r="Q157" i="23"/>
  <c r="M157" i="23"/>
  <c r="Q156" i="23"/>
  <c r="M156" i="23"/>
  <c r="Q155" i="23"/>
  <c r="M155" i="23"/>
  <c r="Q154" i="23"/>
  <c r="M154" i="23"/>
  <c r="Q153" i="23"/>
  <c r="M153" i="23"/>
  <c r="Q152" i="23"/>
  <c r="M152" i="23"/>
  <c r="Q151" i="23"/>
  <c r="M151" i="23"/>
  <c r="Q150" i="23"/>
  <c r="M150" i="23"/>
  <c r="Q149" i="23"/>
  <c r="M149" i="23"/>
  <c r="Q148" i="23"/>
  <c r="M148" i="23"/>
  <c r="Q147" i="23"/>
  <c r="M147" i="23"/>
  <c r="Q146" i="23"/>
  <c r="M146" i="23"/>
  <c r="Q145" i="23"/>
  <c r="M145" i="23"/>
  <c r="Q144" i="23"/>
  <c r="M144" i="23"/>
  <c r="Q143" i="23"/>
  <c r="M143" i="23"/>
  <c r="Q142" i="23"/>
  <c r="M142" i="23"/>
  <c r="Q141" i="23"/>
  <c r="M141" i="23"/>
  <c r="Q140" i="23"/>
  <c r="M140" i="23"/>
  <c r="Q139" i="23"/>
  <c r="M139" i="23"/>
  <c r="Q138" i="23"/>
  <c r="M138" i="23"/>
  <c r="Q137" i="23"/>
  <c r="M137" i="23"/>
  <c r="Q136" i="23"/>
  <c r="M136" i="23"/>
  <c r="Q135" i="23"/>
  <c r="M135" i="23"/>
  <c r="Q134" i="23"/>
  <c r="M134" i="23"/>
  <c r="Q133" i="23"/>
  <c r="M133" i="23"/>
  <c r="Q132" i="23"/>
  <c r="M132" i="23"/>
  <c r="Q131" i="23"/>
  <c r="M131" i="23"/>
  <c r="Q130" i="23"/>
  <c r="M130" i="23"/>
  <c r="Q129" i="23"/>
  <c r="M129" i="23"/>
  <c r="Q128" i="23"/>
  <c r="M128" i="23"/>
  <c r="Q127" i="23"/>
  <c r="M127" i="23"/>
  <c r="Q126" i="23"/>
  <c r="M126" i="23"/>
  <c r="Q125" i="23"/>
  <c r="M125" i="23"/>
  <c r="Q124" i="23"/>
  <c r="M124" i="23"/>
  <c r="Q123" i="23"/>
  <c r="M123" i="23"/>
  <c r="Q122" i="23"/>
  <c r="M122" i="23"/>
  <c r="Q121" i="23"/>
  <c r="M121" i="23"/>
  <c r="Q120" i="23"/>
  <c r="M120" i="23"/>
  <c r="Q119" i="23"/>
  <c r="M119" i="23"/>
  <c r="Q118" i="23"/>
  <c r="M118" i="23"/>
  <c r="Q117" i="23"/>
  <c r="M117" i="23"/>
  <c r="Q116" i="23"/>
  <c r="M116" i="23"/>
  <c r="Q115" i="23"/>
  <c r="M115" i="23"/>
  <c r="Q114" i="23"/>
  <c r="M114" i="23"/>
  <c r="Q113" i="23"/>
  <c r="M113" i="23"/>
  <c r="Q112" i="23"/>
  <c r="M112" i="23"/>
  <c r="Q111" i="23"/>
  <c r="M111" i="23"/>
  <c r="Q110" i="23"/>
  <c r="M110" i="23"/>
  <c r="Q109" i="23"/>
  <c r="M109" i="23"/>
  <c r="Q108" i="23"/>
  <c r="M108" i="23"/>
  <c r="Q107" i="23"/>
  <c r="M107" i="23"/>
  <c r="Q106" i="23"/>
  <c r="M106" i="23"/>
  <c r="Q105" i="23"/>
  <c r="M105" i="23"/>
  <c r="Q104" i="23"/>
  <c r="M104" i="23"/>
  <c r="Q103" i="23"/>
  <c r="M103" i="23"/>
  <c r="Q102" i="23"/>
  <c r="M102" i="23"/>
  <c r="Q101" i="23"/>
  <c r="M101" i="23"/>
  <c r="Q100" i="23"/>
  <c r="M100" i="23"/>
  <c r="Q99" i="23"/>
  <c r="M99" i="23"/>
  <c r="Q98" i="23"/>
  <c r="M98" i="23"/>
  <c r="Q97" i="23"/>
  <c r="M97" i="23"/>
  <c r="Q96" i="23"/>
  <c r="M96" i="23"/>
  <c r="Q95" i="23"/>
  <c r="M95" i="23"/>
  <c r="Q94" i="23"/>
  <c r="M94" i="23"/>
  <c r="Q93" i="23"/>
  <c r="M93" i="23"/>
  <c r="Q92" i="23"/>
  <c r="M92" i="23"/>
  <c r="Q91" i="23"/>
  <c r="M91" i="23"/>
  <c r="Q90" i="23"/>
  <c r="M90" i="23"/>
  <c r="Q89" i="23"/>
  <c r="M89" i="23"/>
  <c r="Q88" i="23"/>
  <c r="M88" i="23"/>
  <c r="Q87" i="23"/>
  <c r="M87" i="23"/>
  <c r="Q86" i="23"/>
  <c r="M86" i="23"/>
  <c r="Q85" i="23"/>
  <c r="M85" i="23"/>
  <c r="Q84" i="23"/>
  <c r="M84" i="23"/>
  <c r="Q83" i="23"/>
  <c r="M83" i="23"/>
  <c r="Q82" i="23"/>
  <c r="M82" i="23"/>
  <c r="Q81" i="23"/>
  <c r="M81" i="23"/>
  <c r="Q80" i="23"/>
  <c r="M80" i="23"/>
  <c r="Q79" i="23"/>
  <c r="M79" i="23"/>
  <c r="Q78" i="23"/>
  <c r="M78" i="23"/>
  <c r="Q77" i="23"/>
  <c r="M77" i="23"/>
  <c r="Q76" i="23"/>
  <c r="M76" i="23"/>
  <c r="Q75" i="23"/>
  <c r="M75" i="23"/>
  <c r="Q74" i="23"/>
  <c r="M74" i="23"/>
  <c r="Q73" i="23"/>
  <c r="M73" i="23"/>
  <c r="Q72" i="23"/>
  <c r="M72" i="23"/>
  <c r="Q71" i="23"/>
  <c r="M71" i="23"/>
  <c r="Q70" i="23"/>
  <c r="M70" i="23"/>
  <c r="Q69" i="23"/>
  <c r="M69" i="23"/>
  <c r="Q68" i="23"/>
  <c r="M68" i="23"/>
  <c r="Q67" i="23"/>
  <c r="M67" i="23"/>
  <c r="Q66" i="23"/>
  <c r="M66" i="23"/>
  <c r="Q65" i="23"/>
  <c r="M65" i="23"/>
  <c r="Q64" i="23"/>
  <c r="M64" i="23"/>
  <c r="Q63" i="23"/>
  <c r="M63" i="23"/>
  <c r="Q62" i="23"/>
  <c r="M62" i="23"/>
  <c r="Q61" i="23"/>
  <c r="M61" i="23"/>
  <c r="Q60" i="23"/>
  <c r="M60" i="23"/>
  <c r="Q59" i="23"/>
  <c r="M59" i="23"/>
  <c r="Q58" i="23"/>
  <c r="M58" i="23"/>
  <c r="Q57" i="23"/>
  <c r="M57" i="23"/>
  <c r="Q56" i="23"/>
  <c r="M56" i="23"/>
  <c r="Q55" i="23"/>
  <c r="M55" i="23"/>
  <c r="Q54" i="23"/>
  <c r="M54" i="23"/>
  <c r="Q53" i="23"/>
  <c r="M53" i="23"/>
  <c r="Q52" i="23"/>
  <c r="M52" i="23"/>
  <c r="Q51" i="23"/>
  <c r="M51" i="23"/>
  <c r="Q50" i="23"/>
  <c r="M50" i="23"/>
  <c r="Q49" i="23"/>
  <c r="M49" i="23"/>
  <c r="Q48" i="23"/>
  <c r="M48" i="23"/>
  <c r="Q47" i="23"/>
  <c r="M47" i="23"/>
  <c r="Q46" i="23"/>
  <c r="M46" i="23"/>
  <c r="Q45" i="23"/>
  <c r="M45" i="23"/>
  <c r="Q44" i="23"/>
  <c r="M44" i="23"/>
  <c r="Q43" i="23"/>
  <c r="M43" i="23"/>
  <c r="Q42" i="23"/>
  <c r="M42" i="23"/>
  <c r="Q41" i="23"/>
  <c r="M41" i="23"/>
  <c r="Q40" i="23"/>
  <c r="M40" i="23"/>
  <c r="Q39" i="23"/>
  <c r="M39" i="23"/>
  <c r="Q38" i="23"/>
  <c r="M38" i="23"/>
  <c r="Q37" i="23"/>
  <c r="M37" i="23"/>
  <c r="Q36" i="23"/>
  <c r="M36" i="23"/>
  <c r="Q35" i="23"/>
  <c r="M35" i="23"/>
  <c r="Q34" i="23"/>
  <c r="M34" i="23"/>
  <c r="Q33" i="23"/>
  <c r="M33" i="23"/>
  <c r="Q32" i="23"/>
  <c r="M32" i="23"/>
  <c r="Q31" i="23"/>
  <c r="M31" i="23"/>
  <c r="Q30" i="23"/>
  <c r="M30" i="23"/>
  <c r="Q29" i="23"/>
  <c r="M29" i="23"/>
  <c r="Q28" i="23"/>
  <c r="M28" i="23"/>
  <c r="Q27" i="23"/>
  <c r="M27" i="23"/>
  <c r="Q26" i="23"/>
  <c r="M26" i="23"/>
  <c r="Q25" i="23"/>
  <c r="M25" i="23"/>
  <c r="Q24" i="23"/>
  <c r="M24" i="23"/>
  <c r="Q23" i="23"/>
  <c r="M23" i="23"/>
  <c r="Q22" i="23"/>
  <c r="M22" i="23"/>
  <c r="Q21" i="23"/>
  <c r="M21" i="23"/>
  <c r="Q20" i="23"/>
  <c r="M20" i="23"/>
  <c r="Q19" i="23"/>
  <c r="M19" i="23"/>
  <c r="Q18" i="23"/>
  <c r="M18" i="23"/>
  <c r="Q17" i="23"/>
  <c r="M17" i="23"/>
  <c r="Q16" i="23"/>
  <c r="M16" i="23"/>
  <c r="Q15" i="23"/>
  <c r="M15" i="23"/>
  <c r="Q14" i="23"/>
  <c r="M14" i="23"/>
  <c r="Q13" i="23"/>
  <c r="M13" i="23"/>
  <c r="Q12" i="23"/>
  <c r="M12" i="23"/>
  <c r="Q11" i="23"/>
  <c r="M11" i="23"/>
  <c r="Q10" i="23"/>
  <c r="Q179" i="23" s="1"/>
  <c r="M10" i="23"/>
  <c r="M179" i="23" s="1"/>
  <c r="B9" i="23"/>
  <c r="C9" i="23" s="1"/>
  <c r="D9" i="23" s="1"/>
  <c r="E9" i="23" s="1"/>
  <c r="F9" i="23" s="1"/>
  <c r="G9" i="23" s="1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O179" i="22"/>
  <c r="N179" i="22"/>
  <c r="L179" i="22"/>
  <c r="K179" i="22"/>
  <c r="J179" i="22"/>
  <c r="I179" i="22"/>
  <c r="H179" i="22"/>
  <c r="Q178" i="22"/>
  <c r="M178" i="22"/>
  <c r="Q177" i="22"/>
  <c r="M177" i="22"/>
  <c r="Q176" i="22"/>
  <c r="M176" i="22"/>
  <c r="Q175" i="22"/>
  <c r="M175" i="22"/>
  <c r="Q174" i="22"/>
  <c r="M174" i="22"/>
  <c r="Q173" i="22"/>
  <c r="M173" i="22"/>
  <c r="Q172" i="22"/>
  <c r="M172" i="22"/>
  <c r="Q171" i="22"/>
  <c r="M171" i="22"/>
  <c r="Q170" i="22"/>
  <c r="M170" i="22"/>
  <c r="Q169" i="22"/>
  <c r="M169" i="22"/>
  <c r="Q168" i="22"/>
  <c r="M168" i="22"/>
  <c r="Q167" i="22"/>
  <c r="M167" i="22"/>
  <c r="Q166" i="22"/>
  <c r="M166" i="22"/>
  <c r="Q165" i="22"/>
  <c r="M165" i="22"/>
  <c r="Q164" i="22"/>
  <c r="M164" i="22"/>
  <c r="Q163" i="22"/>
  <c r="M163" i="22"/>
  <c r="Q162" i="22"/>
  <c r="M162" i="22"/>
  <c r="Q161" i="22"/>
  <c r="M161" i="22"/>
  <c r="Q160" i="22"/>
  <c r="M160" i="22"/>
  <c r="Q159" i="22"/>
  <c r="M159" i="22"/>
  <c r="Q158" i="22"/>
  <c r="M158" i="22"/>
  <c r="Q157" i="22"/>
  <c r="M157" i="22"/>
  <c r="Q156" i="22"/>
  <c r="M156" i="22"/>
  <c r="Q155" i="22"/>
  <c r="M155" i="22"/>
  <c r="Q154" i="22"/>
  <c r="M154" i="22"/>
  <c r="Q153" i="22"/>
  <c r="M153" i="22"/>
  <c r="Q152" i="22"/>
  <c r="M152" i="22"/>
  <c r="Q151" i="22"/>
  <c r="M151" i="22"/>
  <c r="Q150" i="22"/>
  <c r="M150" i="22"/>
  <c r="Q149" i="22"/>
  <c r="M149" i="22"/>
  <c r="Q148" i="22"/>
  <c r="M148" i="22"/>
  <c r="Q147" i="22"/>
  <c r="M147" i="22"/>
  <c r="Q146" i="22"/>
  <c r="M146" i="22"/>
  <c r="Q145" i="22"/>
  <c r="M145" i="22"/>
  <c r="Q144" i="22"/>
  <c r="M144" i="22"/>
  <c r="Q143" i="22"/>
  <c r="M143" i="22"/>
  <c r="Q142" i="22"/>
  <c r="M142" i="22"/>
  <c r="Q141" i="22"/>
  <c r="M141" i="22"/>
  <c r="Q140" i="22"/>
  <c r="M140" i="22"/>
  <c r="Q139" i="22"/>
  <c r="M139" i="22"/>
  <c r="Q138" i="22"/>
  <c r="M138" i="22"/>
  <c r="Q137" i="22"/>
  <c r="M137" i="22"/>
  <c r="Q136" i="22"/>
  <c r="M136" i="22"/>
  <c r="Q135" i="22"/>
  <c r="M135" i="22"/>
  <c r="Q134" i="22"/>
  <c r="M134" i="22"/>
  <c r="P133" i="22"/>
  <c r="P179" i="22" s="1"/>
  <c r="M133" i="22"/>
  <c r="Q132" i="22"/>
  <c r="M132" i="22"/>
  <c r="Q131" i="22"/>
  <c r="M131" i="22"/>
  <c r="Q130" i="22"/>
  <c r="M130" i="22"/>
  <c r="Q129" i="22"/>
  <c r="M129" i="22"/>
  <c r="Q128" i="22"/>
  <c r="M128" i="22"/>
  <c r="Q127" i="22"/>
  <c r="M127" i="22"/>
  <c r="Q126" i="22"/>
  <c r="M126" i="22"/>
  <c r="Q125" i="22"/>
  <c r="M125" i="22"/>
  <c r="Q124" i="22"/>
  <c r="M124" i="22"/>
  <c r="Q123" i="22"/>
  <c r="M123" i="22"/>
  <c r="Q122" i="22"/>
  <c r="M122" i="22"/>
  <c r="Q121" i="22"/>
  <c r="M121" i="22"/>
  <c r="Q120" i="22"/>
  <c r="M120" i="22"/>
  <c r="Q119" i="22"/>
  <c r="M119" i="22"/>
  <c r="Q118" i="22"/>
  <c r="M118" i="22"/>
  <c r="Q117" i="22"/>
  <c r="M117" i="22"/>
  <c r="Q116" i="22"/>
  <c r="M116" i="22"/>
  <c r="Q115" i="22"/>
  <c r="M115" i="22"/>
  <c r="Q114" i="22"/>
  <c r="M114" i="22"/>
  <c r="Q113" i="22"/>
  <c r="M113" i="22"/>
  <c r="Q112" i="22"/>
  <c r="M112" i="22"/>
  <c r="Q111" i="22"/>
  <c r="M111" i="22"/>
  <c r="Q110" i="22"/>
  <c r="M110" i="22"/>
  <c r="Q109" i="22"/>
  <c r="M109" i="22"/>
  <c r="Q108" i="22"/>
  <c r="M108" i="22"/>
  <c r="Q107" i="22"/>
  <c r="M107" i="22"/>
  <c r="Q106" i="22"/>
  <c r="M106" i="22"/>
  <c r="Q105" i="22"/>
  <c r="M105" i="22"/>
  <c r="Q104" i="22"/>
  <c r="M104" i="22"/>
  <c r="Q103" i="22"/>
  <c r="M103" i="22"/>
  <c r="Q102" i="22"/>
  <c r="M102" i="22"/>
  <c r="Q101" i="22"/>
  <c r="M101" i="22"/>
  <c r="Q100" i="22"/>
  <c r="M100" i="22"/>
  <c r="Q99" i="22"/>
  <c r="M99" i="22"/>
  <c r="Q98" i="22"/>
  <c r="M98" i="22"/>
  <c r="Q97" i="22"/>
  <c r="M97" i="22"/>
  <c r="Q96" i="22"/>
  <c r="M96" i="22"/>
  <c r="Q95" i="22"/>
  <c r="M95" i="22"/>
  <c r="Q94" i="22"/>
  <c r="M94" i="22"/>
  <c r="Q93" i="22"/>
  <c r="M93" i="22"/>
  <c r="Q92" i="22"/>
  <c r="M92" i="22"/>
  <c r="Q91" i="22"/>
  <c r="M91" i="22"/>
  <c r="Q90" i="22"/>
  <c r="M90" i="22"/>
  <c r="Q89" i="22"/>
  <c r="M89" i="22"/>
  <c r="Q88" i="22"/>
  <c r="M88" i="22"/>
  <c r="Q87" i="22"/>
  <c r="M87" i="22"/>
  <c r="Q86" i="22"/>
  <c r="M86" i="22"/>
  <c r="Q85" i="22"/>
  <c r="M85" i="22"/>
  <c r="Q84" i="22"/>
  <c r="M84" i="22"/>
  <c r="Q83" i="22"/>
  <c r="M83" i="22"/>
  <c r="Q82" i="22"/>
  <c r="M82" i="22"/>
  <c r="Q81" i="22"/>
  <c r="M81" i="22"/>
  <c r="Q80" i="22"/>
  <c r="M80" i="22"/>
  <c r="Q79" i="22"/>
  <c r="M79" i="22"/>
  <c r="Q78" i="22"/>
  <c r="M78" i="22"/>
  <c r="Q77" i="22"/>
  <c r="M77" i="22"/>
  <c r="Q76" i="22"/>
  <c r="M76" i="22"/>
  <c r="Q75" i="22"/>
  <c r="M75" i="22"/>
  <c r="Q74" i="22"/>
  <c r="M74" i="22"/>
  <c r="Q73" i="22"/>
  <c r="M73" i="22"/>
  <c r="Q72" i="22"/>
  <c r="M72" i="22"/>
  <c r="Q71" i="22"/>
  <c r="M71" i="22"/>
  <c r="Q70" i="22"/>
  <c r="M70" i="22"/>
  <c r="Q69" i="22"/>
  <c r="M69" i="22"/>
  <c r="Q68" i="22"/>
  <c r="M68" i="22"/>
  <c r="Q67" i="22"/>
  <c r="M67" i="22"/>
  <c r="Q66" i="22"/>
  <c r="M66" i="22"/>
  <c r="Q65" i="22"/>
  <c r="M65" i="22"/>
  <c r="Q64" i="22"/>
  <c r="M64" i="22"/>
  <c r="Q63" i="22"/>
  <c r="M63" i="22"/>
  <c r="Q62" i="22"/>
  <c r="M62" i="22"/>
  <c r="Q61" i="22"/>
  <c r="M61" i="22"/>
  <c r="Q60" i="22"/>
  <c r="M60" i="22"/>
  <c r="Q59" i="22"/>
  <c r="M59" i="22"/>
  <c r="Q58" i="22"/>
  <c r="M58" i="22"/>
  <c r="Q57" i="22"/>
  <c r="M57" i="22"/>
  <c r="Q56" i="22"/>
  <c r="M56" i="22"/>
  <c r="Q55" i="22"/>
  <c r="M55" i="22"/>
  <c r="Q54" i="22"/>
  <c r="M54" i="22"/>
  <c r="Q53" i="22"/>
  <c r="M53" i="22"/>
  <c r="Q52" i="22"/>
  <c r="M52" i="22"/>
  <c r="Q51" i="22"/>
  <c r="M51" i="22"/>
  <c r="Q50" i="22"/>
  <c r="M50" i="22"/>
  <c r="Q49" i="22"/>
  <c r="M49" i="22"/>
  <c r="Q48" i="22"/>
  <c r="M48" i="22"/>
  <c r="Q47" i="22"/>
  <c r="M47" i="22"/>
  <c r="Q46" i="22"/>
  <c r="M46" i="22"/>
  <c r="Q45" i="22"/>
  <c r="M45" i="22"/>
  <c r="Q44" i="22"/>
  <c r="M44" i="22"/>
  <c r="Q43" i="22"/>
  <c r="M43" i="22"/>
  <c r="Q42" i="22"/>
  <c r="M42" i="22"/>
  <c r="Q41" i="22"/>
  <c r="M41" i="22"/>
  <c r="Q40" i="22"/>
  <c r="M40" i="22"/>
  <c r="Q39" i="22"/>
  <c r="M39" i="22"/>
  <c r="Q38" i="22"/>
  <c r="M38" i="22"/>
  <c r="Q37" i="22"/>
  <c r="M37" i="22"/>
  <c r="Q36" i="22"/>
  <c r="M36" i="22"/>
  <c r="Q35" i="22"/>
  <c r="M35" i="22"/>
  <c r="Q34" i="22"/>
  <c r="M34" i="22"/>
  <c r="Q33" i="22"/>
  <c r="M33" i="22"/>
  <c r="Q32" i="22"/>
  <c r="M32" i="22"/>
  <c r="Q31" i="22"/>
  <c r="M31" i="22"/>
  <c r="Q30" i="22"/>
  <c r="M30" i="22"/>
  <c r="Q29" i="22"/>
  <c r="M29" i="22"/>
  <c r="Q28" i="22"/>
  <c r="M28" i="22"/>
  <c r="Q27" i="22"/>
  <c r="M27" i="22"/>
  <c r="Q26" i="22"/>
  <c r="M26" i="22"/>
  <c r="Q25" i="22"/>
  <c r="M25" i="22"/>
  <c r="Q24" i="22"/>
  <c r="M24" i="22"/>
  <c r="Q23" i="22"/>
  <c r="M23" i="22"/>
  <c r="Q22" i="22"/>
  <c r="M22" i="22"/>
  <c r="Q21" i="22"/>
  <c r="M21" i="22"/>
  <c r="Q20" i="22"/>
  <c r="M20" i="22"/>
  <c r="Q19" i="22"/>
  <c r="M19" i="22"/>
  <c r="Q18" i="22"/>
  <c r="M18" i="22"/>
  <c r="Q17" i="22"/>
  <c r="M17" i="22"/>
  <c r="Q16" i="22"/>
  <c r="M16" i="22"/>
  <c r="Q15" i="22"/>
  <c r="M15" i="22"/>
  <c r="Q14" i="22"/>
  <c r="M14" i="22"/>
  <c r="Q13" i="22"/>
  <c r="M13" i="22"/>
  <c r="Q12" i="22"/>
  <c r="M12" i="22"/>
  <c r="Q11" i="22"/>
  <c r="M11" i="22"/>
  <c r="Q10" i="22"/>
  <c r="M10" i="22"/>
  <c r="M179" i="22" s="1"/>
  <c r="B9" i="22"/>
  <c r="C9" i="22" s="1"/>
  <c r="D9" i="22" s="1"/>
  <c r="E9" i="22" s="1"/>
  <c r="F9" i="22" s="1"/>
  <c r="G9" i="22" s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N179" i="21"/>
  <c r="L179" i="21"/>
  <c r="J179" i="21"/>
  <c r="I179" i="21"/>
  <c r="H179" i="21"/>
  <c r="Q178" i="21"/>
  <c r="M178" i="21"/>
  <c r="Q177" i="21"/>
  <c r="M177" i="21"/>
  <c r="Q176" i="21"/>
  <c r="M176" i="21"/>
  <c r="Q175" i="21"/>
  <c r="M175" i="21"/>
  <c r="Q174" i="21"/>
  <c r="M174" i="21"/>
  <c r="Q173" i="21"/>
  <c r="M173" i="21"/>
  <c r="Q172" i="21"/>
  <c r="M172" i="21"/>
  <c r="Q171" i="21"/>
  <c r="M171" i="21"/>
  <c r="Q170" i="21"/>
  <c r="M170" i="21"/>
  <c r="Q169" i="21"/>
  <c r="M169" i="21"/>
  <c r="Q168" i="21"/>
  <c r="M168" i="21"/>
  <c r="Q167" i="21"/>
  <c r="M167" i="21"/>
  <c r="Q166" i="21"/>
  <c r="M166" i="21"/>
  <c r="Q165" i="21"/>
  <c r="M165" i="21"/>
  <c r="Q164" i="21"/>
  <c r="M164" i="21"/>
  <c r="Q163" i="21"/>
  <c r="M163" i="21"/>
  <c r="Q162" i="21"/>
  <c r="M162" i="21"/>
  <c r="Q161" i="21"/>
  <c r="M161" i="21"/>
  <c r="Q160" i="21"/>
  <c r="M160" i="21"/>
  <c r="Q159" i="21"/>
  <c r="M159" i="21"/>
  <c r="Q158" i="21"/>
  <c r="M158" i="21"/>
  <c r="Q157" i="21"/>
  <c r="M157" i="21"/>
  <c r="Q156" i="21"/>
  <c r="M156" i="21"/>
  <c r="Q155" i="21"/>
  <c r="M155" i="21"/>
  <c r="P154" i="21"/>
  <c r="Q154" i="21" s="1"/>
  <c r="M154" i="21"/>
  <c r="Q153" i="21"/>
  <c r="M153" i="21"/>
  <c r="Q152" i="21"/>
  <c r="M152" i="21"/>
  <c r="Q151" i="21"/>
  <c r="M151" i="21"/>
  <c r="O150" i="21"/>
  <c r="Q150" i="21" s="1"/>
  <c r="M150" i="21"/>
  <c r="Q149" i="21"/>
  <c r="M149" i="21"/>
  <c r="Q148" i="21"/>
  <c r="M148" i="21"/>
  <c r="Q147" i="21"/>
  <c r="M147" i="21"/>
  <c r="Q146" i="21"/>
  <c r="M146" i="21"/>
  <c r="Q145" i="21"/>
  <c r="M145" i="21"/>
  <c r="Q144" i="21"/>
  <c r="M144" i="21"/>
  <c r="Q143" i="21"/>
  <c r="M143" i="21"/>
  <c r="Q142" i="21"/>
  <c r="M142" i="21"/>
  <c r="Q141" i="21"/>
  <c r="M141" i="21"/>
  <c r="Q140" i="21"/>
  <c r="M140" i="21"/>
  <c r="Q139" i="21"/>
  <c r="M139" i="21"/>
  <c r="Q138" i="21"/>
  <c r="M138" i="21"/>
  <c r="Q137" i="21"/>
  <c r="M137" i="21"/>
  <c r="Q136" i="21"/>
  <c r="M136" i="21"/>
  <c r="Q135" i="21"/>
  <c r="M135" i="21"/>
  <c r="Q134" i="21"/>
  <c r="M134" i="21"/>
  <c r="Q133" i="21"/>
  <c r="M133" i="21"/>
  <c r="Q132" i="21"/>
  <c r="M132" i="21"/>
  <c r="Q131" i="21"/>
  <c r="M131" i="21"/>
  <c r="Q130" i="21"/>
  <c r="M130" i="21"/>
  <c r="Q129" i="21"/>
  <c r="M129" i="21"/>
  <c r="Q128" i="21"/>
  <c r="M128" i="21"/>
  <c r="Q127" i="21"/>
  <c r="M127" i="21"/>
  <c r="Q126" i="21"/>
  <c r="M126" i="21"/>
  <c r="P125" i="21"/>
  <c r="Q125" i="21" s="1"/>
  <c r="M125" i="21"/>
  <c r="Q124" i="21"/>
  <c r="M124" i="21"/>
  <c r="Q123" i="21"/>
  <c r="M123" i="21"/>
  <c r="Q122" i="21"/>
  <c r="M122" i="21"/>
  <c r="Q121" i="21"/>
  <c r="M121" i="21"/>
  <c r="Q120" i="21"/>
  <c r="M120" i="21"/>
  <c r="Q119" i="21"/>
  <c r="M119" i="21"/>
  <c r="Q118" i="21"/>
  <c r="M118" i="21"/>
  <c r="Q117" i="21"/>
  <c r="M117" i="21"/>
  <c r="Q116" i="21"/>
  <c r="M116" i="21"/>
  <c r="Q115" i="21"/>
  <c r="M115" i="21"/>
  <c r="Q114" i="21"/>
  <c r="M114" i="21"/>
  <c r="Q113" i="21"/>
  <c r="M113" i="21"/>
  <c r="Q112" i="21"/>
  <c r="M112" i="21"/>
  <c r="Q111" i="21"/>
  <c r="M111" i="21"/>
  <c r="Q110" i="21"/>
  <c r="M110" i="21"/>
  <c r="Q109" i="21"/>
  <c r="M109" i="21"/>
  <c r="Q108" i="21"/>
  <c r="M108" i="21"/>
  <c r="Q107" i="21"/>
  <c r="M107" i="21"/>
  <c r="P106" i="21"/>
  <c r="P179" i="21" s="1"/>
  <c r="M106" i="21"/>
  <c r="Q105" i="21"/>
  <c r="M105" i="21"/>
  <c r="Q104" i="21"/>
  <c r="M104" i="21"/>
  <c r="Q103" i="21"/>
  <c r="M103" i="21"/>
  <c r="Q102" i="21"/>
  <c r="M102" i="21"/>
  <c r="Q101" i="21"/>
  <c r="M101" i="21"/>
  <c r="Q100" i="21"/>
  <c r="M100" i="21"/>
  <c r="Q99" i="21"/>
  <c r="K99" i="21"/>
  <c r="M99" i="21" s="1"/>
  <c r="Q98" i="21"/>
  <c r="M98" i="21"/>
  <c r="Q97" i="21"/>
  <c r="M97" i="21"/>
  <c r="Q96" i="21"/>
  <c r="M96" i="21"/>
  <c r="Q95" i="21"/>
  <c r="M95" i="21"/>
  <c r="Q94" i="21"/>
  <c r="M94" i="21"/>
  <c r="Q93" i="21"/>
  <c r="M93" i="21"/>
  <c r="Q92" i="21"/>
  <c r="M92" i="21"/>
  <c r="Q91" i="21"/>
  <c r="M91" i="21"/>
  <c r="Q90" i="21"/>
  <c r="M90" i="21"/>
  <c r="Q89" i="21"/>
  <c r="M89" i="21"/>
  <c r="Q88" i="21"/>
  <c r="M88" i="21"/>
  <c r="Q87" i="21"/>
  <c r="M87" i="21"/>
  <c r="Q86" i="21"/>
  <c r="M86" i="21"/>
  <c r="Q85" i="21"/>
  <c r="M85" i="21"/>
  <c r="Q84" i="21"/>
  <c r="M84" i="21"/>
  <c r="Q83" i="21"/>
  <c r="M83" i="21"/>
  <c r="Q82" i="21"/>
  <c r="M82" i="21"/>
  <c r="Q81" i="21"/>
  <c r="M81" i="21"/>
  <c r="Q80" i="21"/>
  <c r="M80" i="21"/>
  <c r="Q79" i="21"/>
  <c r="M79" i="21"/>
  <c r="O78" i="21"/>
  <c r="Q78" i="21" s="1"/>
  <c r="M78" i="21"/>
  <c r="Q77" i="21"/>
  <c r="M77" i="21"/>
  <c r="Q76" i="21"/>
  <c r="M76" i="21"/>
  <c r="Q75" i="21"/>
  <c r="M75" i="21"/>
  <c r="Q74" i="21"/>
  <c r="M74" i="21"/>
  <c r="Q73" i="21"/>
  <c r="M73" i="21"/>
  <c r="O72" i="21"/>
  <c r="Q72" i="21" s="1"/>
  <c r="M72" i="21"/>
  <c r="Q71" i="21"/>
  <c r="M71" i="21"/>
  <c r="Q70" i="21"/>
  <c r="M70" i="21"/>
  <c r="Q69" i="21"/>
  <c r="M69" i="21"/>
  <c r="Q68" i="21"/>
  <c r="M68" i="21"/>
  <c r="Q67" i="21"/>
  <c r="M67" i="21"/>
  <c r="Q66" i="21"/>
  <c r="M66" i="21"/>
  <c r="Q65" i="21"/>
  <c r="M65" i="21"/>
  <c r="Q64" i="21"/>
  <c r="M64" i="21"/>
  <c r="Q63" i="21"/>
  <c r="M63" i="21"/>
  <c r="Q62" i="21"/>
  <c r="M62" i="21"/>
  <c r="Q61" i="21"/>
  <c r="M61" i="21"/>
  <c r="Q60" i="21"/>
  <c r="M60" i="21"/>
  <c r="Q59" i="21"/>
  <c r="M59" i="21"/>
  <c r="Q58" i="21"/>
  <c r="M58" i="21"/>
  <c r="Q57" i="21"/>
  <c r="M57" i="21"/>
  <c r="Q56" i="21"/>
  <c r="M56" i="21"/>
  <c r="Q55" i="21"/>
  <c r="M55" i="21"/>
  <c r="Q54" i="21"/>
  <c r="M54" i="21"/>
  <c r="Q53" i="21"/>
  <c r="M53" i="21"/>
  <c r="Q52" i="21"/>
  <c r="M52" i="21"/>
  <c r="Q51" i="21"/>
  <c r="M51" i="21"/>
  <c r="Q50" i="21"/>
  <c r="M50" i="21"/>
  <c r="Q49" i="21"/>
  <c r="M49" i="21"/>
  <c r="Q48" i="21"/>
  <c r="M48" i="21"/>
  <c r="Q47" i="21"/>
  <c r="M47" i="21"/>
  <c r="Q46" i="21"/>
  <c r="M46" i="21"/>
  <c r="Q45" i="21"/>
  <c r="M45" i="21"/>
  <c r="Q44" i="21"/>
  <c r="M44" i="21"/>
  <c r="Q43" i="21"/>
  <c r="M43" i="21"/>
  <c r="Q42" i="21"/>
  <c r="M42" i="21"/>
  <c r="Q41" i="21"/>
  <c r="M41" i="21"/>
  <c r="Q40" i="21"/>
  <c r="M40" i="21"/>
  <c r="Q39" i="21"/>
  <c r="M39" i="21"/>
  <c r="Q38" i="21"/>
  <c r="M38" i="21"/>
  <c r="O37" i="21"/>
  <c r="Q37" i="21" s="1"/>
  <c r="K37" i="21"/>
  <c r="M37" i="21" s="1"/>
  <c r="Q36" i="21"/>
  <c r="M36" i="21"/>
  <c r="Q35" i="21"/>
  <c r="M35" i="21"/>
  <c r="Q34" i="21"/>
  <c r="M34" i="21"/>
  <c r="Q33" i="21"/>
  <c r="M33" i="21"/>
  <c r="Q32" i="21"/>
  <c r="M32" i="21"/>
  <c r="Q31" i="21"/>
  <c r="M31" i="21"/>
  <c r="Q30" i="21"/>
  <c r="M30" i="21"/>
  <c r="Q29" i="21"/>
  <c r="M29" i="21"/>
  <c r="O28" i="21"/>
  <c r="M28" i="21"/>
  <c r="Q27" i="21"/>
  <c r="M27" i="21"/>
  <c r="Q26" i="21"/>
  <c r="M26" i="21"/>
  <c r="Q25" i="21"/>
  <c r="M25" i="21"/>
  <c r="Q24" i="21"/>
  <c r="M24" i="21"/>
  <c r="Q23" i="21"/>
  <c r="M23" i="21"/>
  <c r="Q22" i="21"/>
  <c r="M22" i="21"/>
  <c r="Q21" i="21"/>
  <c r="M21" i="21"/>
  <c r="Q20" i="21"/>
  <c r="M20" i="21"/>
  <c r="Q19" i="21"/>
  <c r="M19" i="21"/>
  <c r="Q18" i="21"/>
  <c r="M18" i="21"/>
  <c r="Q17" i="21"/>
  <c r="M17" i="21"/>
  <c r="Q16" i="21"/>
  <c r="M16" i="21"/>
  <c r="Q15" i="21"/>
  <c r="M15" i="21"/>
  <c r="Q14" i="21"/>
  <c r="K14" i="21"/>
  <c r="Q13" i="21"/>
  <c r="M13" i="21"/>
  <c r="Q12" i="21"/>
  <c r="M12" i="21"/>
  <c r="Q11" i="21"/>
  <c r="M11" i="21"/>
  <c r="Q10" i="21"/>
  <c r="M10" i="21"/>
  <c r="B9" i="21"/>
  <c r="C9" i="21" s="1"/>
  <c r="D9" i="21" s="1"/>
  <c r="E9" i="21" s="1"/>
  <c r="F9" i="21" s="1"/>
  <c r="G9" i="21" s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P179" i="20"/>
  <c r="N179" i="20"/>
  <c r="L179" i="20"/>
  <c r="J179" i="20"/>
  <c r="I179" i="20"/>
  <c r="H179" i="20"/>
  <c r="Q178" i="20"/>
  <c r="M178" i="20"/>
  <c r="Q177" i="20"/>
  <c r="M177" i="20"/>
  <c r="Q176" i="20"/>
  <c r="M176" i="20"/>
  <c r="Q175" i="20"/>
  <c r="M175" i="20"/>
  <c r="Q174" i="20"/>
  <c r="M174" i="20"/>
  <c r="Q173" i="20"/>
  <c r="M173" i="20"/>
  <c r="Q172" i="20"/>
  <c r="M172" i="20"/>
  <c r="Q171" i="20"/>
  <c r="M171" i="20"/>
  <c r="Q170" i="20"/>
  <c r="M170" i="20"/>
  <c r="Q169" i="20"/>
  <c r="M169" i="20"/>
  <c r="Q168" i="20"/>
  <c r="M168" i="20"/>
  <c r="Q167" i="20"/>
  <c r="M167" i="20"/>
  <c r="Q166" i="20"/>
  <c r="M166" i="20"/>
  <c r="Q165" i="20"/>
  <c r="M165" i="20"/>
  <c r="Q164" i="20"/>
  <c r="M164" i="20"/>
  <c r="Q163" i="20"/>
  <c r="M163" i="20"/>
  <c r="Q162" i="20"/>
  <c r="M162" i="20"/>
  <c r="Q161" i="20"/>
  <c r="M161" i="20"/>
  <c r="Q160" i="20"/>
  <c r="M160" i="20"/>
  <c r="Q159" i="20"/>
  <c r="M159" i="20"/>
  <c r="Q158" i="20"/>
  <c r="M158" i="20"/>
  <c r="Q157" i="20"/>
  <c r="M157" i="20"/>
  <c r="Q156" i="20"/>
  <c r="M156" i="20"/>
  <c r="Q155" i="20"/>
  <c r="M155" i="20"/>
  <c r="Q154" i="20"/>
  <c r="M154" i="20"/>
  <c r="Q153" i="20"/>
  <c r="M153" i="20"/>
  <c r="Q152" i="20"/>
  <c r="M152" i="20"/>
  <c r="Q151" i="20"/>
  <c r="M151" i="20"/>
  <c r="Q150" i="20"/>
  <c r="M150" i="20"/>
  <c r="Q149" i="20"/>
  <c r="M149" i="20"/>
  <c r="Q148" i="20"/>
  <c r="M148" i="20"/>
  <c r="Q147" i="20"/>
  <c r="M147" i="20"/>
  <c r="Q146" i="20"/>
  <c r="M146" i="20"/>
  <c r="Q145" i="20"/>
  <c r="M145" i="20"/>
  <c r="Q144" i="20"/>
  <c r="M144" i="20"/>
  <c r="Q143" i="20"/>
  <c r="M143" i="20"/>
  <c r="Q142" i="20"/>
  <c r="M142" i="20"/>
  <c r="Q141" i="20"/>
  <c r="M141" i="20"/>
  <c r="Q140" i="20"/>
  <c r="M140" i="20"/>
  <c r="Q139" i="20"/>
  <c r="M139" i="20"/>
  <c r="Q138" i="20"/>
  <c r="M138" i="20"/>
  <c r="Q137" i="20"/>
  <c r="M137" i="20"/>
  <c r="Q136" i="20"/>
  <c r="M136" i="20"/>
  <c r="Q135" i="20"/>
  <c r="M135" i="20"/>
  <c r="Q134" i="20"/>
  <c r="M134" i="20"/>
  <c r="Q133" i="20"/>
  <c r="M133" i="20"/>
  <c r="Q132" i="20"/>
  <c r="M132" i="20"/>
  <c r="Q131" i="20"/>
  <c r="M131" i="20"/>
  <c r="Q130" i="20"/>
  <c r="M130" i="20"/>
  <c r="Q129" i="20"/>
  <c r="M129" i="20"/>
  <c r="Q128" i="20"/>
  <c r="M128" i="20"/>
  <c r="Q127" i="20"/>
  <c r="M127" i="20"/>
  <c r="Q126" i="20"/>
  <c r="M126" i="20"/>
  <c r="O125" i="20"/>
  <c r="Q125" i="20" s="1"/>
  <c r="M125" i="20"/>
  <c r="Q124" i="20"/>
  <c r="M124" i="20"/>
  <c r="O123" i="20"/>
  <c r="Q123" i="20" s="1"/>
  <c r="M123" i="20"/>
  <c r="Q122" i="20"/>
  <c r="M122" i="20"/>
  <c r="Q121" i="20"/>
  <c r="M121" i="20"/>
  <c r="Q120" i="20"/>
  <c r="M120" i="20"/>
  <c r="Q119" i="20"/>
  <c r="M119" i="20"/>
  <c r="Q118" i="20"/>
  <c r="M118" i="20"/>
  <c r="Q117" i="20"/>
  <c r="M117" i="20"/>
  <c r="Q116" i="20"/>
  <c r="M116" i="20"/>
  <c r="Q115" i="20"/>
  <c r="M115" i="20"/>
  <c r="O114" i="20"/>
  <c r="Q114" i="20" s="1"/>
  <c r="M114" i="20"/>
  <c r="Q113" i="20"/>
  <c r="M113" i="20"/>
  <c r="Q112" i="20"/>
  <c r="M112" i="20"/>
  <c r="Q111" i="20"/>
  <c r="M111" i="20"/>
  <c r="Q110" i="20"/>
  <c r="M110" i="20"/>
  <c r="Q109" i="20"/>
  <c r="M109" i="20"/>
  <c r="Q108" i="20"/>
  <c r="M108" i="20"/>
  <c r="Q107" i="20"/>
  <c r="M107" i="20"/>
  <c r="Q106" i="20"/>
  <c r="M106" i="20"/>
  <c r="Q105" i="20"/>
  <c r="M105" i="20"/>
  <c r="Q104" i="20"/>
  <c r="M104" i="20"/>
  <c r="Q103" i="20"/>
  <c r="M103" i="20"/>
  <c r="Q102" i="20"/>
  <c r="M102" i="20"/>
  <c r="O101" i="20"/>
  <c r="Q101" i="20" s="1"/>
  <c r="M101" i="20"/>
  <c r="Q100" i="20"/>
  <c r="M100" i="20"/>
  <c r="Q99" i="20"/>
  <c r="M99" i="20"/>
  <c r="Q98" i="20"/>
  <c r="M98" i="20"/>
  <c r="Q97" i="20"/>
  <c r="M97" i="20"/>
  <c r="Q96" i="20"/>
  <c r="M96" i="20"/>
  <c r="Q95" i="20"/>
  <c r="M95" i="20"/>
  <c r="Q94" i="20"/>
  <c r="M94" i="20"/>
  <c r="Q93" i="20"/>
  <c r="M93" i="20"/>
  <c r="Q92" i="20"/>
  <c r="M92" i="20"/>
  <c r="Q91" i="20"/>
  <c r="M91" i="20"/>
  <c r="Q90" i="20"/>
  <c r="M90" i="20"/>
  <c r="Q89" i="20"/>
  <c r="M89" i="20"/>
  <c r="Q88" i="20"/>
  <c r="M88" i="20"/>
  <c r="Q87" i="20"/>
  <c r="M87" i="20"/>
  <c r="Q86" i="20"/>
  <c r="M86" i="20"/>
  <c r="Q85" i="20"/>
  <c r="M85" i="20"/>
  <c r="Q84" i="20"/>
  <c r="M84" i="20"/>
  <c r="Q83" i="20"/>
  <c r="M83" i="20"/>
  <c r="Q82" i="20"/>
  <c r="M82" i="20"/>
  <c r="Q81" i="20"/>
  <c r="M81" i="20"/>
  <c r="Q80" i="20"/>
  <c r="M80" i="20"/>
  <c r="Q79" i="20"/>
  <c r="M79" i="20"/>
  <c r="Q78" i="20"/>
  <c r="M78" i="20"/>
  <c r="Q77" i="20"/>
  <c r="M77" i="20"/>
  <c r="Q76" i="20"/>
  <c r="M76" i="20"/>
  <c r="Q75" i="20"/>
  <c r="M75" i="20"/>
  <c r="Q74" i="20"/>
  <c r="M74" i="20"/>
  <c r="Q73" i="20"/>
  <c r="M73" i="20"/>
  <c r="Q72" i="20"/>
  <c r="M72" i="20"/>
  <c r="Q71" i="20"/>
  <c r="M71" i="20"/>
  <c r="Q70" i="20"/>
  <c r="M70" i="20"/>
  <c r="Q69" i="20"/>
  <c r="M69" i="20"/>
  <c r="Q68" i="20"/>
  <c r="M68" i="20"/>
  <c r="Q67" i="20"/>
  <c r="M67" i="20"/>
  <c r="Q66" i="20"/>
  <c r="M66" i="20"/>
  <c r="Q65" i="20"/>
  <c r="M65" i="20"/>
  <c r="Q64" i="20"/>
  <c r="M64" i="20"/>
  <c r="Q63" i="20"/>
  <c r="M63" i="20"/>
  <c r="Q62" i="20"/>
  <c r="M62" i="20"/>
  <c r="Q61" i="20"/>
  <c r="M61" i="20"/>
  <c r="Q60" i="20"/>
  <c r="M60" i="20"/>
  <c r="Q59" i="20"/>
  <c r="M59" i="20"/>
  <c r="Q58" i="20"/>
  <c r="M58" i="20"/>
  <c r="Q57" i="20"/>
  <c r="M57" i="20"/>
  <c r="Q56" i="20"/>
  <c r="M56" i="20"/>
  <c r="Q55" i="20"/>
  <c r="M55" i="20"/>
  <c r="Q54" i="20"/>
  <c r="M54" i="20"/>
  <c r="Q53" i="20"/>
  <c r="K53" i="20"/>
  <c r="K179" i="20" s="1"/>
  <c r="Q52" i="20"/>
  <c r="M52" i="20"/>
  <c r="Q51" i="20"/>
  <c r="M51" i="20"/>
  <c r="Q50" i="20"/>
  <c r="M50" i="20"/>
  <c r="Q49" i="20"/>
  <c r="M49" i="20"/>
  <c r="Q48" i="20"/>
  <c r="M48" i="20"/>
  <c r="Q47" i="20"/>
  <c r="M47" i="20"/>
  <c r="Q46" i="20"/>
  <c r="M46" i="20"/>
  <c r="Q45" i="20"/>
  <c r="M45" i="20"/>
  <c r="Q44" i="20"/>
  <c r="M44" i="20"/>
  <c r="Q43" i="20"/>
  <c r="M43" i="20"/>
  <c r="Q42" i="20"/>
  <c r="M42" i="20"/>
  <c r="Q41" i="20"/>
  <c r="M41" i="20"/>
  <c r="Q40" i="20"/>
  <c r="M40" i="20"/>
  <c r="Q39" i="20"/>
  <c r="M39" i="20"/>
  <c r="Q38" i="20"/>
  <c r="M38" i="20"/>
  <c r="Q37" i="20"/>
  <c r="M37" i="20"/>
  <c r="Q36" i="20"/>
  <c r="M36" i="20"/>
  <c r="Q35" i="20"/>
  <c r="M35" i="20"/>
  <c r="Q34" i="20"/>
  <c r="M34" i="20"/>
  <c r="Q33" i="20"/>
  <c r="M33" i="20"/>
  <c r="Q32" i="20"/>
  <c r="M32" i="20"/>
  <c r="Q31" i="20"/>
  <c r="M31" i="20"/>
  <c r="Q30" i="20"/>
  <c r="M30" i="20"/>
  <c r="Q29" i="20"/>
  <c r="M29" i="20"/>
  <c r="Q28" i="20"/>
  <c r="M28" i="20"/>
  <c r="Q27" i="20"/>
  <c r="M27" i="20"/>
  <c r="Q26" i="20"/>
  <c r="M26" i="20"/>
  <c r="Q25" i="20"/>
  <c r="M25" i="20"/>
  <c r="Q24" i="20"/>
  <c r="M24" i="20"/>
  <c r="Q23" i="20"/>
  <c r="M23" i="20"/>
  <c r="Q22" i="20"/>
  <c r="M22" i="20"/>
  <c r="Q21" i="20"/>
  <c r="M21" i="20"/>
  <c r="Q20" i="20"/>
  <c r="M20" i="20"/>
  <c r="Q19" i="20"/>
  <c r="M19" i="20"/>
  <c r="Q18" i="20"/>
  <c r="M18" i="20"/>
  <c r="Q17" i="20"/>
  <c r="M17" i="20"/>
  <c r="Q16" i="20"/>
  <c r="M16" i="20"/>
  <c r="Q15" i="20"/>
  <c r="M15" i="20"/>
  <c r="Q14" i="20"/>
  <c r="M14" i="20"/>
  <c r="Q13" i="20"/>
  <c r="M13" i="20"/>
  <c r="Q12" i="20"/>
  <c r="M12" i="20"/>
  <c r="Q11" i="20"/>
  <c r="M11" i="20"/>
  <c r="Q10" i="20"/>
  <c r="M10" i="20"/>
  <c r="B9" i="20"/>
  <c r="C9" i="20" s="1"/>
  <c r="D9" i="20" s="1"/>
  <c r="E9" i="20" s="1"/>
  <c r="F9" i="20" s="1"/>
  <c r="G9" i="20" s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P179" i="19"/>
  <c r="N179" i="19"/>
  <c r="L179" i="19"/>
  <c r="K179" i="19"/>
  <c r="J179" i="19"/>
  <c r="I179" i="19"/>
  <c r="H179" i="19"/>
  <c r="Q178" i="19"/>
  <c r="M178" i="19"/>
  <c r="Q177" i="19"/>
  <c r="M177" i="19"/>
  <c r="Q176" i="19"/>
  <c r="M176" i="19"/>
  <c r="Q175" i="19"/>
  <c r="M175" i="19"/>
  <c r="Q174" i="19"/>
  <c r="M174" i="19"/>
  <c r="Q173" i="19"/>
  <c r="M173" i="19"/>
  <c r="Q172" i="19"/>
  <c r="M172" i="19"/>
  <c r="Q171" i="19"/>
  <c r="M171" i="19"/>
  <c r="Q170" i="19"/>
  <c r="M170" i="19"/>
  <c r="Q169" i="19"/>
  <c r="M169" i="19"/>
  <c r="Q168" i="19"/>
  <c r="M168" i="19"/>
  <c r="Q167" i="19"/>
  <c r="M167" i="19"/>
  <c r="Q166" i="19"/>
  <c r="M166" i="19"/>
  <c r="Q165" i="19"/>
  <c r="M165" i="19"/>
  <c r="Q164" i="19"/>
  <c r="M164" i="19"/>
  <c r="Q163" i="19"/>
  <c r="M163" i="19"/>
  <c r="Q162" i="19"/>
  <c r="M162" i="19"/>
  <c r="Q161" i="19"/>
  <c r="M161" i="19"/>
  <c r="Q160" i="19"/>
  <c r="M160" i="19"/>
  <c r="Q159" i="19"/>
  <c r="M159" i="19"/>
  <c r="Q158" i="19"/>
  <c r="M158" i="19"/>
  <c r="Q157" i="19"/>
  <c r="M157" i="19"/>
  <c r="Q156" i="19"/>
  <c r="M156" i="19"/>
  <c r="Q155" i="19"/>
  <c r="M155" i="19"/>
  <c r="Q154" i="19"/>
  <c r="M154" i="19"/>
  <c r="Q153" i="19"/>
  <c r="M153" i="19"/>
  <c r="Q152" i="19"/>
  <c r="M152" i="19"/>
  <c r="Q151" i="19"/>
  <c r="M151" i="19"/>
  <c r="Q150" i="19"/>
  <c r="M150" i="19"/>
  <c r="Q149" i="19"/>
  <c r="M149" i="19"/>
  <c r="Q148" i="19"/>
  <c r="M148" i="19"/>
  <c r="Q147" i="19"/>
  <c r="M147" i="19"/>
  <c r="Q146" i="19"/>
  <c r="M146" i="19"/>
  <c r="Q145" i="19"/>
  <c r="M145" i="19"/>
  <c r="Q144" i="19"/>
  <c r="M144" i="19"/>
  <c r="Q143" i="19"/>
  <c r="M143" i="19"/>
  <c r="Q142" i="19"/>
  <c r="M142" i="19"/>
  <c r="Q141" i="19"/>
  <c r="M141" i="19"/>
  <c r="Q140" i="19"/>
  <c r="M140" i="19"/>
  <c r="Q139" i="19"/>
  <c r="M139" i="19"/>
  <c r="Q138" i="19"/>
  <c r="M138" i="19"/>
  <c r="Q137" i="19"/>
  <c r="M137" i="19"/>
  <c r="Q136" i="19"/>
  <c r="M136" i="19"/>
  <c r="Q135" i="19"/>
  <c r="M135" i="19"/>
  <c r="Q134" i="19"/>
  <c r="M134" i="19"/>
  <c r="O133" i="19"/>
  <c r="Q133" i="19" s="1"/>
  <c r="M133" i="19"/>
  <c r="Q132" i="19"/>
  <c r="M132" i="19"/>
  <c r="Q131" i="19"/>
  <c r="M131" i="19"/>
  <c r="Q130" i="19"/>
  <c r="M130" i="19"/>
  <c r="Q129" i="19"/>
  <c r="M129" i="19"/>
  <c r="Q128" i="19"/>
  <c r="M128" i="19"/>
  <c r="Q127" i="19"/>
  <c r="M127" i="19"/>
  <c r="Q126" i="19"/>
  <c r="M126" i="19"/>
  <c r="Q125" i="19"/>
  <c r="M125" i="19"/>
  <c r="Q124" i="19"/>
  <c r="M124" i="19"/>
  <c r="Q123" i="19"/>
  <c r="M123" i="19"/>
  <c r="Q122" i="19"/>
  <c r="M122" i="19"/>
  <c r="Q121" i="19"/>
  <c r="M121" i="19"/>
  <c r="Q120" i="19"/>
  <c r="M120" i="19"/>
  <c r="Q119" i="19"/>
  <c r="M119" i="19"/>
  <c r="Q118" i="19"/>
  <c r="M118" i="19"/>
  <c r="Q117" i="19"/>
  <c r="M117" i="19"/>
  <c r="Q116" i="19"/>
  <c r="M116" i="19"/>
  <c r="Q115" i="19"/>
  <c r="M115" i="19"/>
  <c r="Q114" i="19"/>
  <c r="M114" i="19"/>
  <c r="Q113" i="19"/>
  <c r="M113" i="19"/>
  <c r="Q112" i="19"/>
  <c r="M112" i="19"/>
  <c r="Q111" i="19"/>
  <c r="M111" i="19"/>
  <c r="Q110" i="19"/>
  <c r="M110" i="19"/>
  <c r="Q109" i="19"/>
  <c r="M109" i="19"/>
  <c r="Q108" i="19"/>
  <c r="M108" i="19"/>
  <c r="Q107" i="19"/>
  <c r="M107" i="19"/>
  <c r="Q106" i="19"/>
  <c r="M106" i="19"/>
  <c r="Q105" i="19"/>
  <c r="M105" i="19"/>
  <c r="Q104" i="19"/>
  <c r="M104" i="19"/>
  <c r="Q103" i="19"/>
  <c r="M103" i="19"/>
  <c r="Q102" i="19"/>
  <c r="M102" i="19"/>
  <c r="Q101" i="19"/>
  <c r="M101" i="19"/>
  <c r="Q100" i="19"/>
  <c r="M100" i="19"/>
  <c r="Q99" i="19"/>
  <c r="M99" i="19"/>
  <c r="Q98" i="19"/>
  <c r="M98" i="19"/>
  <c r="Q97" i="19"/>
  <c r="M97" i="19"/>
  <c r="Q96" i="19"/>
  <c r="M96" i="19"/>
  <c r="Q95" i="19"/>
  <c r="M95" i="19"/>
  <c r="Q94" i="19"/>
  <c r="M94" i="19"/>
  <c r="Q93" i="19"/>
  <c r="M93" i="19"/>
  <c r="Q92" i="19"/>
  <c r="M92" i="19"/>
  <c r="Q91" i="19"/>
  <c r="M91" i="19"/>
  <c r="Q90" i="19"/>
  <c r="M90" i="19"/>
  <c r="Q89" i="19"/>
  <c r="M89" i="19"/>
  <c r="Q88" i="19"/>
  <c r="M88" i="19"/>
  <c r="Q87" i="19"/>
  <c r="M87" i="19"/>
  <c r="Q86" i="19"/>
  <c r="M86" i="19"/>
  <c r="Q85" i="19"/>
  <c r="M85" i="19"/>
  <c r="Q84" i="19"/>
  <c r="M84" i="19"/>
  <c r="Q83" i="19"/>
  <c r="M83" i="19"/>
  <c r="Q82" i="19"/>
  <c r="M82" i="19"/>
  <c r="Q81" i="19"/>
  <c r="M81" i="19"/>
  <c r="Q80" i="19"/>
  <c r="M80" i="19"/>
  <c r="Q79" i="19"/>
  <c r="M79" i="19"/>
  <c r="Q78" i="19"/>
  <c r="M78" i="19"/>
  <c r="Q77" i="19"/>
  <c r="M77" i="19"/>
  <c r="Q76" i="19"/>
  <c r="M76" i="19"/>
  <c r="Q75" i="19"/>
  <c r="M75" i="19"/>
  <c r="Q74" i="19"/>
  <c r="M74" i="19"/>
  <c r="Q73" i="19"/>
  <c r="M73" i="19"/>
  <c r="Q72" i="19"/>
  <c r="M72" i="19"/>
  <c r="Q71" i="19"/>
  <c r="M71" i="19"/>
  <c r="Q70" i="19"/>
  <c r="M70" i="19"/>
  <c r="Q69" i="19"/>
  <c r="M69" i="19"/>
  <c r="O68" i="19"/>
  <c r="Q68" i="19" s="1"/>
  <c r="M68" i="19"/>
  <c r="Q67" i="19"/>
  <c r="M67" i="19"/>
  <c r="Q66" i="19"/>
  <c r="M66" i="19"/>
  <c r="Q65" i="19"/>
  <c r="M65" i="19"/>
  <c r="Q64" i="19"/>
  <c r="M64" i="19"/>
  <c r="Q63" i="19"/>
  <c r="M63" i="19"/>
  <c r="Q62" i="19"/>
  <c r="M62" i="19"/>
  <c r="O61" i="19"/>
  <c r="O179" i="19" s="1"/>
  <c r="M61" i="19"/>
  <c r="Q60" i="19"/>
  <c r="M60" i="19"/>
  <c r="Q59" i="19"/>
  <c r="M59" i="19"/>
  <c r="Q58" i="19"/>
  <c r="M58" i="19"/>
  <c r="Q57" i="19"/>
  <c r="M57" i="19"/>
  <c r="Q56" i="19"/>
  <c r="M56" i="19"/>
  <c r="Q55" i="19"/>
  <c r="M55" i="19"/>
  <c r="Q54" i="19"/>
  <c r="M54" i="19"/>
  <c r="Q53" i="19"/>
  <c r="M53" i="19"/>
  <c r="Q52" i="19"/>
  <c r="M52" i="19"/>
  <c r="Q51" i="19"/>
  <c r="M51" i="19"/>
  <c r="Q50" i="19"/>
  <c r="M50" i="19"/>
  <c r="Q49" i="19"/>
  <c r="M49" i="19"/>
  <c r="Q48" i="19"/>
  <c r="M48" i="19"/>
  <c r="Q47" i="19"/>
  <c r="M47" i="19"/>
  <c r="Q46" i="19"/>
  <c r="M46" i="19"/>
  <c r="Q45" i="19"/>
  <c r="M45" i="19"/>
  <c r="Q44" i="19"/>
  <c r="M44" i="19"/>
  <c r="Q43" i="19"/>
  <c r="M43" i="19"/>
  <c r="Q42" i="19"/>
  <c r="M42" i="19"/>
  <c r="Q41" i="19"/>
  <c r="M41" i="19"/>
  <c r="Q40" i="19"/>
  <c r="M40" i="19"/>
  <c r="Q39" i="19"/>
  <c r="M39" i="19"/>
  <c r="Q38" i="19"/>
  <c r="M38" i="19"/>
  <c r="Q37" i="19"/>
  <c r="M37" i="19"/>
  <c r="Q36" i="19"/>
  <c r="M36" i="19"/>
  <c r="Q35" i="19"/>
  <c r="M35" i="19"/>
  <c r="Q34" i="19"/>
  <c r="M34" i="19"/>
  <c r="Q33" i="19"/>
  <c r="M33" i="19"/>
  <c r="Q32" i="19"/>
  <c r="M32" i="19"/>
  <c r="Q31" i="19"/>
  <c r="M31" i="19"/>
  <c r="Q30" i="19"/>
  <c r="M30" i="19"/>
  <c r="Q29" i="19"/>
  <c r="M29" i="19"/>
  <c r="Q28" i="19"/>
  <c r="M28" i="19"/>
  <c r="Q27" i="19"/>
  <c r="M27" i="19"/>
  <c r="Q26" i="19"/>
  <c r="M26" i="19"/>
  <c r="Q25" i="19"/>
  <c r="M25" i="19"/>
  <c r="Q24" i="19"/>
  <c r="M24" i="19"/>
  <c r="Q23" i="19"/>
  <c r="M23" i="19"/>
  <c r="Q22" i="19"/>
  <c r="M22" i="19"/>
  <c r="Q21" i="19"/>
  <c r="M21" i="19"/>
  <c r="Q20" i="19"/>
  <c r="M20" i="19"/>
  <c r="Q19" i="19"/>
  <c r="M19" i="19"/>
  <c r="Q18" i="19"/>
  <c r="M18" i="19"/>
  <c r="Q17" i="19"/>
  <c r="M17" i="19"/>
  <c r="Q16" i="19"/>
  <c r="M16" i="19"/>
  <c r="Q15" i="19"/>
  <c r="M15" i="19"/>
  <c r="Q14" i="19"/>
  <c r="M14" i="19"/>
  <c r="Q13" i="19"/>
  <c r="M13" i="19"/>
  <c r="Q12" i="19"/>
  <c r="M12" i="19"/>
  <c r="Q11" i="19"/>
  <c r="M11" i="19"/>
  <c r="Q10" i="19"/>
  <c r="M10" i="19"/>
  <c r="M179" i="19" s="1"/>
  <c r="B9" i="19"/>
  <c r="C9" i="19" s="1"/>
  <c r="D9" i="19" s="1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P179" i="18"/>
  <c r="N179" i="18"/>
  <c r="L179" i="18"/>
  <c r="K179" i="18"/>
  <c r="J179" i="18"/>
  <c r="I179" i="18"/>
  <c r="H179" i="18"/>
  <c r="Q178" i="18"/>
  <c r="M178" i="18"/>
  <c r="Q177" i="18"/>
  <c r="M177" i="18"/>
  <c r="Q176" i="18"/>
  <c r="M176" i="18"/>
  <c r="Q175" i="18"/>
  <c r="M175" i="18"/>
  <c r="Q174" i="18"/>
  <c r="M174" i="18"/>
  <c r="Q173" i="18"/>
  <c r="M173" i="18"/>
  <c r="Q172" i="18"/>
  <c r="M172" i="18"/>
  <c r="Q171" i="18"/>
  <c r="M171" i="18"/>
  <c r="Q170" i="18"/>
  <c r="M170" i="18"/>
  <c r="Q169" i="18"/>
  <c r="M169" i="18"/>
  <c r="Q168" i="18"/>
  <c r="M168" i="18"/>
  <c r="Q167" i="18"/>
  <c r="M167" i="18"/>
  <c r="Q166" i="18"/>
  <c r="M166" i="18"/>
  <c r="Q165" i="18"/>
  <c r="M165" i="18"/>
  <c r="Q164" i="18"/>
  <c r="M164" i="18"/>
  <c r="Q163" i="18"/>
  <c r="M163" i="18"/>
  <c r="Q162" i="18"/>
  <c r="M162" i="18"/>
  <c r="Q161" i="18"/>
  <c r="M161" i="18"/>
  <c r="Q160" i="18"/>
  <c r="M160" i="18"/>
  <c r="Q159" i="18"/>
  <c r="M159" i="18"/>
  <c r="Q158" i="18"/>
  <c r="M158" i="18"/>
  <c r="Q157" i="18"/>
  <c r="M157" i="18"/>
  <c r="Q156" i="18"/>
  <c r="M156" i="18"/>
  <c r="Q155" i="18"/>
  <c r="M155" i="18"/>
  <c r="Q154" i="18"/>
  <c r="M154" i="18"/>
  <c r="Q153" i="18"/>
  <c r="M153" i="18"/>
  <c r="Q152" i="18"/>
  <c r="M152" i="18"/>
  <c r="Q151" i="18"/>
  <c r="M151" i="18"/>
  <c r="Q150" i="18"/>
  <c r="M150" i="18"/>
  <c r="Q149" i="18"/>
  <c r="M149" i="18"/>
  <c r="Q148" i="18"/>
  <c r="M148" i="18"/>
  <c r="Q147" i="18"/>
  <c r="M147" i="18"/>
  <c r="Q146" i="18"/>
  <c r="M146" i="18"/>
  <c r="Q145" i="18"/>
  <c r="M145" i="18"/>
  <c r="Q144" i="18"/>
  <c r="M144" i="18"/>
  <c r="Q143" i="18"/>
  <c r="M143" i="18"/>
  <c r="Q142" i="18"/>
  <c r="M142" i="18"/>
  <c r="Q141" i="18"/>
  <c r="M141" i="18"/>
  <c r="Q140" i="18"/>
  <c r="M140" i="18"/>
  <c r="Q139" i="18"/>
  <c r="M139" i="18"/>
  <c r="Q138" i="18"/>
  <c r="M138" i="18"/>
  <c r="Q137" i="18"/>
  <c r="M137" i="18"/>
  <c r="Q136" i="18"/>
  <c r="M136" i="18"/>
  <c r="Q135" i="18"/>
  <c r="M135" i="18"/>
  <c r="Q134" i="18"/>
  <c r="M134" i="18"/>
  <c r="Q133" i="18"/>
  <c r="M133" i="18"/>
  <c r="Q132" i="18"/>
  <c r="M132" i="18"/>
  <c r="Q131" i="18"/>
  <c r="M131" i="18"/>
  <c r="Q130" i="18"/>
  <c r="M130" i="18"/>
  <c r="Q129" i="18"/>
  <c r="M129" i="18"/>
  <c r="Q128" i="18"/>
  <c r="M128" i="18"/>
  <c r="Q127" i="18"/>
  <c r="M127" i="18"/>
  <c r="Q126" i="18"/>
  <c r="M126" i="18"/>
  <c r="Q125" i="18"/>
  <c r="M125" i="18"/>
  <c r="Q124" i="18"/>
  <c r="M124" i="18"/>
  <c r="Q123" i="18"/>
  <c r="M123" i="18"/>
  <c r="Q122" i="18"/>
  <c r="M122" i="18"/>
  <c r="Q121" i="18"/>
  <c r="M121" i="18"/>
  <c r="Q120" i="18"/>
  <c r="M120" i="18"/>
  <c r="Q119" i="18"/>
  <c r="M119" i="18"/>
  <c r="Q118" i="18"/>
  <c r="M118" i="18"/>
  <c r="Q117" i="18"/>
  <c r="M117" i="18"/>
  <c r="Q116" i="18"/>
  <c r="M116" i="18"/>
  <c r="Q115" i="18"/>
  <c r="M115" i="18"/>
  <c r="Q114" i="18"/>
  <c r="M114" i="18"/>
  <c r="Q113" i="18"/>
  <c r="M113" i="18"/>
  <c r="Q112" i="18"/>
  <c r="M112" i="18"/>
  <c r="Q111" i="18"/>
  <c r="M111" i="18"/>
  <c r="Q110" i="18"/>
  <c r="M110" i="18"/>
  <c r="Q109" i="18"/>
  <c r="M109" i="18"/>
  <c r="Q108" i="18"/>
  <c r="M108" i="18"/>
  <c r="Q107" i="18"/>
  <c r="M107" i="18"/>
  <c r="Q106" i="18"/>
  <c r="M106" i="18"/>
  <c r="Q105" i="18"/>
  <c r="M105" i="18"/>
  <c r="Q104" i="18"/>
  <c r="M104" i="18"/>
  <c r="Q103" i="18"/>
  <c r="M103" i="18"/>
  <c r="Q102" i="18"/>
  <c r="M102" i="18"/>
  <c r="Q101" i="18"/>
  <c r="M101" i="18"/>
  <c r="Q100" i="18"/>
  <c r="M100" i="18"/>
  <c r="Q99" i="18"/>
  <c r="M99" i="18"/>
  <c r="Q98" i="18"/>
  <c r="M98" i="18"/>
  <c r="Q97" i="18"/>
  <c r="M97" i="18"/>
  <c r="Q96" i="18"/>
  <c r="M96" i="18"/>
  <c r="Q95" i="18"/>
  <c r="M95" i="18"/>
  <c r="Q94" i="18"/>
  <c r="M94" i="18"/>
  <c r="Q93" i="18"/>
  <c r="M93" i="18"/>
  <c r="Q92" i="18"/>
  <c r="M92" i="18"/>
  <c r="Q91" i="18"/>
  <c r="M91" i="18"/>
  <c r="Q90" i="18"/>
  <c r="M90" i="18"/>
  <c r="Q89" i="18"/>
  <c r="M89" i="18"/>
  <c r="Q88" i="18"/>
  <c r="M88" i="18"/>
  <c r="Q87" i="18"/>
  <c r="M87" i="18"/>
  <c r="Q86" i="18"/>
  <c r="M86" i="18"/>
  <c r="Q85" i="18"/>
  <c r="M85" i="18"/>
  <c r="Q84" i="18"/>
  <c r="M84" i="18"/>
  <c r="Q83" i="18"/>
  <c r="M83" i="18"/>
  <c r="Q82" i="18"/>
  <c r="M82" i="18"/>
  <c r="Q81" i="18"/>
  <c r="M81" i="18"/>
  <c r="Q80" i="18"/>
  <c r="M80" i="18"/>
  <c r="Q79" i="18"/>
  <c r="M79" i="18"/>
  <c r="Q78" i="18"/>
  <c r="M78" i="18"/>
  <c r="Q77" i="18"/>
  <c r="M77" i="18"/>
  <c r="Q76" i="18"/>
  <c r="M76" i="18"/>
  <c r="Q75" i="18"/>
  <c r="M75" i="18"/>
  <c r="O74" i="18"/>
  <c r="Q74" i="18" s="1"/>
  <c r="M74" i="18"/>
  <c r="Q73" i="18"/>
  <c r="M73" i="18"/>
  <c r="Q72" i="18"/>
  <c r="M72" i="18"/>
  <c r="Q71" i="18"/>
  <c r="M71" i="18"/>
  <c r="Q70" i="18"/>
  <c r="M70" i="18"/>
  <c r="Q69" i="18"/>
  <c r="M69" i="18"/>
  <c r="Q68" i="18"/>
  <c r="M68" i="18"/>
  <c r="Q67" i="18"/>
  <c r="M67" i="18"/>
  <c r="Q66" i="18"/>
  <c r="M66" i="18"/>
  <c r="Q65" i="18"/>
  <c r="M65" i="18"/>
  <c r="Q64" i="18"/>
  <c r="M64" i="18"/>
  <c r="Q63" i="18"/>
  <c r="M63" i="18"/>
  <c r="Q62" i="18"/>
  <c r="M62" i="18"/>
  <c r="Q61" i="18"/>
  <c r="M61" i="18"/>
  <c r="Q60" i="18"/>
  <c r="M60" i="18"/>
  <c r="Q59" i="18"/>
  <c r="M59" i="18"/>
  <c r="Q58" i="18"/>
  <c r="M58" i="18"/>
  <c r="Q57" i="18"/>
  <c r="M57" i="18"/>
  <c r="Q56" i="18"/>
  <c r="M56" i="18"/>
  <c r="Q55" i="18"/>
  <c r="M55" i="18"/>
  <c r="Q54" i="18"/>
  <c r="M54" i="18"/>
  <c r="Q53" i="18"/>
  <c r="M53" i="18"/>
  <c r="Q52" i="18"/>
  <c r="M52" i="18"/>
  <c r="Q51" i="18"/>
  <c r="M51" i="18"/>
  <c r="Q50" i="18"/>
  <c r="M50" i="18"/>
  <c r="Q49" i="18"/>
  <c r="M49" i="18"/>
  <c r="Q48" i="18"/>
  <c r="M48" i="18"/>
  <c r="Q47" i="18"/>
  <c r="M47" i="18"/>
  <c r="Q46" i="18"/>
  <c r="M46" i="18"/>
  <c r="Q45" i="18"/>
  <c r="M45" i="18"/>
  <c r="Q44" i="18"/>
  <c r="M44" i="18"/>
  <c r="Q43" i="18"/>
  <c r="M43" i="18"/>
  <c r="Q42" i="18"/>
  <c r="M42" i="18"/>
  <c r="Q41" i="18"/>
  <c r="M41" i="18"/>
  <c r="Q40" i="18"/>
  <c r="M40" i="18"/>
  <c r="Q39" i="18"/>
  <c r="M39" i="18"/>
  <c r="Q38" i="18"/>
  <c r="M38" i="18"/>
  <c r="Q37" i="18"/>
  <c r="M37" i="18"/>
  <c r="Q36" i="18"/>
  <c r="M36" i="18"/>
  <c r="Q35" i="18"/>
  <c r="M35" i="18"/>
  <c r="Q34" i="18"/>
  <c r="M34" i="18"/>
  <c r="Q33" i="18"/>
  <c r="M33" i="18"/>
  <c r="Q32" i="18"/>
  <c r="M32" i="18"/>
  <c r="Q31" i="18"/>
  <c r="M31" i="18"/>
  <c r="Q30" i="18"/>
  <c r="M30" i="18"/>
  <c r="Q29" i="18"/>
  <c r="M29" i="18"/>
  <c r="Q28" i="18"/>
  <c r="M28" i="18"/>
  <c r="Q27" i="18"/>
  <c r="M27" i="18"/>
  <c r="Q26" i="18"/>
  <c r="M26" i="18"/>
  <c r="Q25" i="18"/>
  <c r="M25" i="18"/>
  <c r="Q24" i="18"/>
  <c r="M24" i="18"/>
  <c r="Q23" i="18"/>
  <c r="M23" i="18"/>
  <c r="Q22" i="18"/>
  <c r="M22" i="18"/>
  <c r="Q21" i="18"/>
  <c r="M21" i="18"/>
  <c r="Q20" i="18"/>
  <c r="M20" i="18"/>
  <c r="Q19" i="18"/>
  <c r="M19" i="18"/>
  <c r="Q18" i="18"/>
  <c r="M18" i="18"/>
  <c r="Q17" i="18"/>
  <c r="M17" i="18"/>
  <c r="Q16" i="18"/>
  <c r="M16" i="18"/>
  <c r="Q15" i="18"/>
  <c r="M15" i="18"/>
  <c r="Q14" i="18"/>
  <c r="M14" i="18"/>
  <c r="Q13" i="18"/>
  <c r="M13" i="18"/>
  <c r="Q12" i="18"/>
  <c r="M12" i="18"/>
  <c r="Q11" i="18"/>
  <c r="M11" i="18"/>
  <c r="O10" i="18"/>
  <c r="O179" i="18" s="1"/>
  <c r="M10" i="18"/>
  <c r="B9" i="18"/>
  <c r="C9" i="18" s="1"/>
  <c r="D9" i="18" s="1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N179" i="17"/>
  <c r="M179" i="17"/>
  <c r="L179" i="17"/>
  <c r="J179" i="17"/>
  <c r="I179" i="17"/>
  <c r="H179" i="17"/>
  <c r="Q178" i="17"/>
  <c r="Q177" i="17"/>
  <c r="Q176" i="17"/>
  <c r="Q175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1" i="17"/>
  <c r="Q160" i="17"/>
  <c r="Q159" i="17"/>
  <c r="Q158" i="17"/>
  <c r="Q157" i="17"/>
  <c r="Q156" i="17"/>
  <c r="Q155" i="17"/>
  <c r="O154" i="17"/>
  <c r="Q154" i="17" s="1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4" i="17"/>
  <c r="Q133" i="17"/>
  <c r="Q132" i="17"/>
  <c r="P131" i="17"/>
  <c r="Q131" i="17" s="1"/>
  <c r="Q130" i="17"/>
  <c r="Q129" i="17"/>
  <c r="Q128" i="17"/>
  <c r="Q127" i="17"/>
  <c r="Q126" i="17"/>
  <c r="Q125" i="17"/>
  <c r="Q124" i="17"/>
  <c r="P123" i="17"/>
  <c r="Q123" i="17" s="1"/>
  <c r="Q122" i="17"/>
  <c r="Q121" i="17"/>
  <c r="Q120" i="17"/>
  <c r="Q119" i="17"/>
  <c r="Q118" i="17"/>
  <c r="Q117" i="17"/>
  <c r="Q116" i="17"/>
  <c r="Q115" i="17"/>
  <c r="P114" i="17"/>
  <c r="Q114" i="17" s="1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P53" i="17"/>
  <c r="Q53" i="17" s="1"/>
  <c r="Q52" i="17"/>
  <c r="Q51" i="17"/>
  <c r="Q50" i="17"/>
  <c r="Q49" i="17"/>
  <c r="Q48" i="17"/>
  <c r="Q47" i="17"/>
  <c r="Q46" i="17"/>
  <c r="Q45" i="17"/>
  <c r="O44" i="17"/>
  <c r="O179" i="17" s="1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K18" i="17"/>
  <c r="K179" i="17" s="1"/>
  <c r="Q17" i="17"/>
  <c r="Q16" i="17"/>
  <c r="Q15" i="17"/>
  <c r="Q14" i="17"/>
  <c r="Q13" i="17"/>
  <c r="Q12" i="17"/>
  <c r="Q11" i="17"/>
  <c r="Q10" i="17"/>
  <c r="B9" i="17"/>
  <c r="C9" i="17" s="1"/>
  <c r="D9" i="17" s="1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P179" i="16"/>
  <c r="N179" i="16"/>
  <c r="L179" i="16"/>
  <c r="K179" i="16"/>
  <c r="J179" i="16"/>
  <c r="I179" i="16"/>
  <c r="H179" i="16"/>
  <c r="Q178" i="16"/>
  <c r="M178" i="16"/>
  <c r="Q177" i="16"/>
  <c r="M177" i="16"/>
  <c r="Q176" i="16"/>
  <c r="M176" i="16"/>
  <c r="Q175" i="16"/>
  <c r="M175" i="16"/>
  <c r="Q174" i="16"/>
  <c r="M174" i="16"/>
  <c r="Q173" i="16"/>
  <c r="M173" i="16"/>
  <c r="Q172" i="16"/>
  <c r="M172" i="16"/>
  <c r="Q171" i="16"/>
  <c r="M171" i="16"/>
  <c r="Q170" i="16"/>
  <c r="M170" i="16"/>
  <c r="Q169" i="16"/>
  <c r="M169" i="16"/>
  <c r="Q168" i="16"/>
  <c r="M168" i="16"/>
  <c r="Q167" i="16"/>
  <c r="M167" i="16"/>
  <c r="Q166" i="16"/>
  <c r="M166" i="16"/>
  <c r="Q165" i="16"/>
  <c r="M165" i="16"/>
  <c r="Q164" i="16"/>
  <c r="M164" i="16"/>
  <c r="Q163" i="16"/>
  <c r="M163" i="16"/>
  <c r="Q162" i="16"/>
  <c r="M162" i="16"/>
  <c r="Q161" i="16"/>
  <c r="M161" i="16"/>
  <c r="Q160" i="16"/>
  <c r="M160" i="16"/>
  <c r="Q159" i="16"/>
  <c r="M159" i="16"/>
  <c r="Q158" i="16"/>
  <c r="M158" i="16"/>
  <c r="Q157" i="16"/>
  <c r="M157" i="16"/>
  <c r="Q156" i="16"/>
  <c r="M156" i="16"/>
  <c r="Q155" i="16"/>
  <c r="M155" i="16"/>
  <c r="Q154" i="16"/>
  <c r="M154" i="16"/>
  <c r="Q153" i="16"/>
  <c r="M153" i="16"/>
  <c r="Q152" i="16"/>
  <c r="M152" i="16"/>
  <c r="Q151" i="16"/>
  <c r="M151" i="16"/>
  <c r="Q150" i="16"/>
  <c r="M150" i="16"/>
  <c r="Q149" i="16"/>
  <c r="M149" i="16"/>
  <c r="Q148" i="16"/>
  <c r="M148" i="16"/>
  <c r="Q147" i="16"/>
  <c r="M147" i="16"/>
  <c r="Q146" i="16"/>
  <c r="M146" i="16"/>
  <c r="Q145" i="16"/>
  <c r="M145" i="16"/>
  <c r="Q144" i="16"/>
  <c r="M144" i="16"/>
  <c r="Q143" i="16"/>
  <c r="M143" i="16"/>
  <c r="Q142" i="16"/>
  <c r="M142" i="16"/>
  <c r="Q141" i="16"/>
  <c r="M141" i="16"/>
  <c r="Q140" i="16"/>
  <c r="M140" i="16"/>
  <c r="Q139" i="16"/>
  <c r="M139" i="16"/>
  <c r="Q138" i="16"/>
  <c r="M138" i="16"/>
  <c r="Q137" i="16"/>
  <c r="M137" i="16"/>
  <c r="Q136" i="16"/>
  <c r="M136" i="16"/>
  <c r="Q135" i="16"/>
  <c r="M135" i="16"/>
  <c r="Q134" i="16"/>
  <c r="M134" i="16"/>
  <c r="Q133" i="16"/>
  <c r="M133" i="16"/>
  <c r="Q132" i="16"/>
  <c r="M132" i="16"/>
  <c r="Q131" i="16"/>
  <c r="M131" i="16"/>
  <c r="Q130" i="16"/>
  <c r="M130" i="16"/>
  <c r="Q129" i="16"/>
  <c r="M129" i="16"/>
  <c r="Q128" i="16"/>
  <c r="M128" i="16"/>
  <c r="Q127" i="16"/>
  <c r="M127" i="16"/>
  <c r="Q126" i="16"/>
  <c r="M126" i="16"/>
  <c r="Q125" i="16"/>
  <c r="M125" i="16"/>
  <c r="Q124" i="16"/>
  <c r="M124" i="16"/>
  <c r="Q123" i="16"/>
  <c r="M123" i="16"/>
  <c r="Q122" i="16"/>
  <c r="M122" i="16"/>
  <c r="Q121" i="16"/>
  <c r="M121" i="16"/>
  <c r="Q120" i="16"/>
  <c r="M120" i="16"/>
  <c r="Q119" i="16"/>
  <c r="M119" i="16"/>
  <c r="Q118" i="16"/>
  <c r="M118" i="16"/>
  <c r="Q117" i="16"/>
  <c r="M117" i="16"/>
  <c r="Q116" i="16"/>
  <c r="M116" i="16"/>
  <c r="Q115" i="16"/>
  <c r="M115" i="16"/>
  <c r="Q114" i="16"/>
  <c r="M114" i="16"/>
  <c r="Q113" i="16"/>
  <c r="M113" i="16"/>
  <c r="Q112" i="16"/>
  <c r="M112" i="16"/>
  <c r="Q111" i="16"/>
  <c r="M111" i="16"/>
  <c r="Q110" i="16"/>
  <c r="M110" i="16"/>
  <c r="Q109" i="16"/>
  <c r="M109" i="16"/>
  <c r="Q108" i="16"/>
  <c r="M108" i="16"/>
  <c r="Q107" i="16"/>
  <c r="M107" i="16"/>
  <c r="Q106" i="16"/>
  <c r="M106" i="16"/>
  <c r="Q105" i="16"/>
  <c r="M105" i="16"/>
  <c r="Q104" i="16"/>
  <c r="M104" i="16"/>
  <c r="Q103" i="16"/>
  <c r="M103" i="16"/>
  <c r="Q102" i="16"/>
  <c r="M102" i="16"/>
  <c r="Q101" i="16"/>
  <c r="M101" i="16"/>
  <c r="Q100" i="16"/>
  <c r="M100" i="16"/>
  <c r="Q99" i="16"/>
  <c r="M99" i="16"/>
  <c r="Q98" i="16"/>
  <c r="M98" i="16"/>
  <c r="Q97" i="16"/>
  <c r="M97" i="16"/>
  <c r="Q96" i="16"/>
  <c r="M96" i="16"/>
  <c r="Q95" i="16"/>
  <c r="M95" i="16"/>
  <c r="Q94" i="16"/>
  <c r="M94" i="16"/>
  <c r="Q93" i="16"/>
  <c r="M93" i="16"/>
  <c r="Q92" i="16"/>
  <c r="M92" i="16"/>
  <c r="Q91" i="16"/>
  <c r="M91" i="16"/>
  <c r="Q90" i="16"/>
  <c r="M90" i="16"/>
  <c r="Q89" i="16"/>
  <c r="M89" i="16"/>
  <c r="Q88" i="16"/>
  <c r="M88" i="16"/>
  <c r="Q87" i="16"/>
  <c r="M87" i="16"/>
  <c r="Q86" i="16"/>
  <c r="M86" i="16"/>
  <c r="Q85" i="16"/>
  <c r="M85" i="16"/>
  <c r="Q84" i="16"/>
  <c r="M84" i="16"/>
  <c r="Q83" i="16"/>
  <c r="M83" i="16"/>
  <c r="Q82" i="16"/>
  <c r="M82" i="16"/>
  <c r="Q81" i="16"/>
  <c r="M81" i="16"/>
  <c r="Q80" i="16"/>
  <c r="M80" i="16"/>
  <c r="Q79" i="16"/>
  <c r="M79" i="16"/>
  <c r="Q78" i="16"/>
  <c r="M78" i="16"/>
  <c r="Q77" i="16"/>
  <c r="M77" i="16"/>
  <c r="Q76" i="16"/>
  <c r="M76" i="16"/>
  <c r="Q75" i="16"/>
  <c r="M75" i="16"/>
  <c r="Q74" i="16"/>
  <c r="M74" i="16"/>
  <c r="Q73" i="16"/>
  <c r="M73" i="16"/>
  <c r="Q72" i="16"/>
  <c r="M72" i="16"/>
  <c r="Q71" i="16"/>
  <c r="M71" i="16"/>
  <c r="Q70" i="16"/>
  <c r="M70" i="16"/>
  <c r="Q69" i="16"/>
  <c r="M69" i="16"/>
  <c r="Q68" i="16"/>
  <c r="M68" i="16"/>
  <c r="Q67" i="16"/>
  <c r="M67" i="16"/>
  <c r="Q66" i="16"/>
  <c r="M66" i="16"/>
  <c r="Q65" i="16"/>
  <c r="M65" i="16"/>
  <c r="Q64" i="16"/>
  <c r="M64" i="16"/>
  <c r="Q63" i="16"/>
  <c r="M63" i="16"/>
  <c r="Q62" i="16"/>
  <c r="M62" i="16"/>
  <c r="Q61" i="16"/>
  <c r="M61" i="16"/>
  <c r="Q60" i="16"/>
  <c r="M60" i="16"/>
  <c r="Q59" i="16"/>
  <c r="M59" i="16"/>
  <c r="Q58" i="16"/>
  <c r="M58" i="16"/>
  <c r="Q57" i="16"/>
  <c r="M57" i="16"/>
  <c r="Q56" i="16"/>
  <c r="M56" i="16"/>
  <c r="Q55" i="16"/>
  <c r="M55" i="16"/>
  <c r="Q54" i="16"/>
  <c r="M54" i="16"/>
  <c r="O53" i="16"/>
  <c r="O179" i="16" s="1"/>
  <c r="M53" i="16"/>
  <c r="Q52" i="16"/>
  <c r="M52" i="16"/>
  <c r="Q51" i="16"/>
  <c r="M51" i="16"/>
  <c r="Q50" i="16"/>
  <c r="M50" i="16"/>
  <c r="Q49" i="16"/>
  <c r="M49" i="16"/>
  <c r="Q48" i="16"/>
  <c r="M48" i="16"/>
  <c r="Q47" i="16"/>
  <c r="M47" i="16"/>
  <c r="Q46" i="16"/>
  <c r="M46" i="16"/>
  <c r="Q45" i="16"/>
  <c r="M45" i="16"/>
  <c r="Q44" i="16"/>
  <c r="M44" i="16"/>
  <c r="Q43" i="16"/>
  <c r="M43" i="16"/>
  <c r="Q42" i="16"/>
  <c r="M42" i="16"/>
  <c r="Q41" i="16"/>
  <c r="M41" i="16"/>
  <c r="Q40" i="16"/>
  <c r="M40" i="16"/>
  <c r="Q39" i="16"/>
  <c r="M39" i="16"/>
  <c r="Q38" i="16"/>
  <c r="M38" i="16"/>
  <c r="Q37" i="16"/>
  <c r="M37" i="16"/>
  <c r="Q36" i="16"/>
  <c r="M36" i="16"/>
  <c r="Q35" i="16"/>
  <c r="M35" i="16"/>
  <c r="Q34" i="16"/>
  <c r="M34" i="16"/>
  <c r="Q33" i="16"/>
  <c r="M33" i="16"/>
  <c r="Q32" i="16"/>
  <c r="M32" i="16"/>
  <c r="Q31" i="16"/>
  <c r="M31" i="16"/>
  <c r="Q30" i="16"/>
  <c r="M30" i="16"/>
  <c r="Q29" i="16"/>
  <c r="M29" i="16"/>
  <c r="Q28" i="16"/>
  <c r="M28" i="16"/>
  <c r="Q27" i="16"/>
  <c r="M27" i="16"/>
  <c r="Q26" i="16"/>
  <c r="M26" i="16"/>
  <c r="Q25" i="16"/>
  <c r="M25" i="16"/>
  <c r="Q24" i="16"/>
  <c r="M24" i="16"/>
  <c r="Q23" i="16"/>
  <c r="M23" i="16"/>
  <c r="Q22" i="16"/>
  <c r="M22" i="16"/>
  <c r="Q21" i="16"/>
  <c r="M21" i="16"/>
  <c r="Q20" i="16"/>
  <c r="M20" i="16"/>
  <c r="Q19" i="16"/>
  <c r="M19" i="16"/>
  <c r="Q18" i="16"/>
  <c r="M18" i="16"/>
  <c r="Q17" i="16"/>
  <c r="M17" i="16"/>
  <c r="Q16" i="16"/>
  <c r="M16" i="16"/>
  <c r="Q15" i="16"/>
  <c r="M15" i="16"/>
  <c r="Q14" i="16"/>
  <c r="M14" i="16"/>
  <c r="Q13" i="16"/>
  <c r="M13" i="16"/>
  <c r="Q12" i="16"/>
  <c r="M12" i="16"/>
  <c r="Q11" i="16"/>
  <c r="M11" i="16"/>
  <c r="Q10" i="16"/>
  <c r="M10" i="16"/>
  <c r="M179" i="16" s="1"/>
  <c r="B9" i="16"/>
  <c r="C9" i="16" s="1"/>
  <c r="D9" i="16" s="1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P179" i="15"/>
  <c r="N179" i="15"/>
  <c r="L179" i="15"/>
  <c r="J179" i="15"/>
  <c r="I179" i="15"/>
  <c r="H179" i="15"/>
  <c r="Q178" i="15"/>
  <c r="M178" i="15"/>
  <c r="Q177" i="15"/>
  <c r="M177" i="15"/>
  <c r="Q176" i="15"/>
  <c r="M176" i="15"/>
  <c r="Q175" i="15"/>
  <c r="M175" i="15"/>
  <c r="Q174" i="15"/>
  <c r="M174" i="15"/>
  <c r="Q173" i="15"/>
  <c r="M173" i="15"/>
  <c r="Q172" i="15"/>
  <c r="M172" i="15"/>
  <c r="Q171" i="15"/>
  <c r="M171" i="15"/>
  <c r="Q170" i="15"/>
  <c r="M170" i="15"/>
  <c r="Q169" i="15"/>
  <c r="M169" i="15"/>
  <c r="Q168" i="15"/>
  <c r="M168" i="15"/>
  <c r="Q167" i="15"/>
  <c r="M167" i="15"/>
  <c r="Q166" i="15"/>
  <c r="M166" i="15"/>
  <c r="Q165" i="15"/>
  <c r="M165" i="15"/>
  <c r="Q164" i="15"/>
  <c r="M164" i="15"/>
  <c r="O163" i="15"/>
  <c r="Q163" i="15" s="1"/>
  <c r="M163" i="15"/>
  <c r="Q162" i="15"/>
  <c r="M162" i="15"/>
  <c r="Q161" i="15"/>
  <c r="M161" i="15"/>
  <c r="Q160" i="15"/>
  <c r="M160" i="15"/>
  <c r="Q159" i="15"/>
  <c r="M159" i="15"/>
  <c r="Q158" i="15"/>
  <c r="M158" i="15"/>
  <c r="Q157" i="15"/>
  <c r="M157" i="15"/>
  <c r="Q156" i="15"/>
  <c r="M156" i="15"/>
  <c r="Q155" i="15"/>
  <c r="M155" i="15"/>
  <c r="O154" i="15"/>
  <c r="Q154" i="15" s="1"/>
  <c r="M154" i="15"/>
  <c r="Q153" i="15"/>
  <c r="M153" i="15"/>
  <c r="Q152" i="15"/>
  <c r="M152" i="15"/>
  <c r="Q151" i="15"/>
  <c r="M151" i="15"/>
  <c r="Q150" i="15"/>
  <c r="M150" i="15"/>
  <c r="Q149" i="15"/>
  <c r="M149" i="15"/>
  <c r="Q148" i="15"/>
  <c r="M148" i="15"/>
  <c r="Q147" i="15"/>
  <c r="M147" i="15"/>
  <c r="Q146" i="15"/>
  <c r="M146" i="15"/>
  <c r="Q145" i="15"/>
  <c r="M145" i="15"/>
  <c r="O144" i="15"/>
  <c r="Q144" i="15" s="1"/>
  <c r="M144" i="15"/>
  <c r="Q143" i="15"/>
  <c r="M143" i="15"/>
  <c r="Q142" i="15"/>
  <c r="M142" i="15"/>
  <c r="Q141" i="15"/>
  <c r="M141" i="15"/>
  <c r="Q140" i="15"/>
  <c r="M140" i="15"/>
  <c r="Q139" i="15"/>
  <c r="M139" i="15"/>
  <c r="Q138" i="15"/>
  <c r="M138" i="15"/>
  <c r="Q137" i="15"/>
  <c r="M137" i="15"/>
  <c r="Q136" i="15"/>
  <c r="M136" i="15"/>
  <c r="Q135" i="15"/>
  <c r="M135" i="15"/>
  <c r="Q134" i="15"/>
  <c r="M134" i="15"/>
  <c r="Q133" i="15"/>
  <c r="M133" i="15"/>
  <c r="Q132" i="15"/>
  <c r="M132" i="15"/>
  <c r="O131" i="15"/>
  <c r="Q131" i="15" s="1"/>
  <c r="M131" i="15"/>
  <c r="Q130" i="15"/>
  <c r="M130" i="15"/>
  <c r="Q129" i="15"/>
  <c r="M129" i="15"/>
  <c r="Q128" i="15"/>
  <c r="M128" i="15"/>
  <c r="Q127" i="15"/>
  <c r="M127" i="15"/>
  <c r="Q126" i="15"/>
  <c r="M126" i="15"/>
  <c r="Q125" i="15"/>
  <c r="M125" i="15"/>
  <c r="Q124" i="15"/>
  <c r="M124" i="15"/>
  <c r="O123" i="15"/>
  <c r="Q123" i="15" s="1"/>
  <c r="M123" i="15"/>
  <c r="Q122" i="15"/>
  <c r="M122" i="15"/>
  <c r="Q121" i="15"/>
  <c r="M121" i="15"/>
  <c r="Q120" i="15"/>
  <c r="M120" i="15"/>
  <c r="O119" i="15"/>
  <c r="Q119" i="15" s="1"/>
  <c r="M119" i="15"/>
  <c r="Q118" i="15"/>
  <c r="M118" i="15"/>
  <c r="Q117" i="15"/>
  <c r="K117" i="15"/>
  <c r="M117" i="15" s="1"/>
  <c r="Q116" i="15"/>
  <c r="M116" i="15"/>
  <c r="Q115" i="15"/>
  <c r="M115" i="15"/>
  <c r="O114" i="15"/>
  <c r="Q114" i="15" s="1"/>
  <c r="M114" i="15"/>
  <c r="Q113" i="15"/>
  <c r="M113" i="15"/>
  <c r="Q112" i="15"/>
  <c r="M112" i="15"/>
  <c r="Q111" i="15"/>
  <c r="M111" i="15"/>
  <c r="Q110" i="15"/>
  <c r="M110" i="15"/>
  <c r="Q109" i="15"/>
  <c r="M109" i="15"/>
  <c r="Q108" i="15"/>
  <c r="K108" i="15"/>
  <c r="M108" i="15" s="1"/>
  <c r="Q107" i="15"/>
  <c r="M107" i="15"/>
  <c r="Q106" i="15"/>
  <c r="M106" i="15"/>
  <c r="Q105" i="15"/>
  <c r="M105" i="15"/>
  <c r="Q104" i="15"/>
  <c r="M104" i="15"/>
  <c r="Q103" i="15"/>
  <c r="M103" i="15"/>
  <c r="Q102" i="15"/>
  <c r="M102" i="15"/>
  <c r="Q101" i="15"/>
  <c r="M101" i="15"/>
  <c r="Q100" i="15"/>
  <c r="M100" i="15"/>
  <c r="O99" i="15"/>
  <c r="Q99" i="15" s="1"/>
  <c r="M99" i="15"/>
  <c r="Q98" i="15"/>
  <c r="M98" i="15"/>
  <c r="Q97" i="15"/>
  <c r="M97" i="15"/>
  <c r="O96" i="15"/>
  <c r="Q96" i="15" s="1"/>
  <c r="M96" i="15"/>
  <c r="Q95" i="15"/>
  <c r="M95" i="15"/>
  <c r="Q94" i="15"/>
  <c r="M94" i="15"/>
  <c r="Q93" i="15"/>
  <c r="K93" i="15"/>
  <c r="M93" i="15" s="1"/>
  <c r="Q92" i="15"/>
  <c r="M92" i="15"/>
  <c r="Q91" i="15"/>
  <c r="M91" i="15"/>
  <c r="Q90" i="15"/>
  <c r="M90" i="15"/>
  <c r="Q89" i="15"/>
  <c r="M89" i="15"/>
  <c r="Q88" i="15"/>
  <c r="M88" i="15"/>
  <c r="Q87" i="15"/>
  <c r="M87" i="15"/>
  <c r="Q86" i="15"/>
  <c r="M86" i="15"/>
  <c r="Q85" i="15"/>
  <c r="M85" i="15"/>
  <c r="Q84" i="15"/>
  <c r="M84" i="15"/>
  <c r="Q83" i="15"/>
  <c r="M83" i="15"/>
  <c r="Q82" i="15"/>
  <c r="M82" i="15"/>
  <c r="Q81" i="15"/>
  <c r="M81" i="15"/>
  <c r="Q80" i="15"/>
  <c r="M80" i="15"/>
  <c r="Q79" i="15"/>
  <c r="M79" i="15"/>
  <c r="Q78" i="15"/>
  <c r="M78" i="15"/>
  <c r="Q77" i="15"/>
  <c r="M77" i="15"/>
  <c r="Q76" i="15"/>
  <c r="M76" i="15"/>
  <c r="Q75" i="15"/>
  <c r="M75" i="15"/>
  <c r="O74" i="15"/>
  <c r="Q74" i="15" s="1"/>
  <c r="M74" i="15"/>
  <c r="Q73" i="15"/>
  <c r="M73" i="15"/>
  <c r="Q72" i="15"/>
  <c r="M72" i="15"/>
  <c r="Q71" i="15"/>
  <c r="M71" i="15"/>
  <c r="Q70" i="15"/>
  <c r="M70" i="15"/>
  <c r="Q69" i="15"/>
  <c r="M69" i="15"/>
  <c r="Q68" i="15"/>
  <c r="M68" i="15"/>
  <c r="Q67" i="15"/>
  <c r="M67" i="15"/>
  <c r="Q66" i="15"/>
  <c r="M66" i="15"/>
  <c r="Q65" i="15"/>
  <c r="M65" i="15"/>
  <c r="Q64" i="15"/>
  <c r="M64" i="15"/>
  <c r="Q63" i="15"/>
  <c r="M63" i="15"/>
  <c r="Q62" i="15"/>
  <c r="M62" i="15"/>
  <c r="Q61" i="15"/>
  <c r="M61" i="15"/>
  <c r="Q60" i="15"/>
  <c r="M60" i="15"/>
  <c r="Q59" i="15"/>
  <c r="M59" i="15"/>
  <c r="O58" i="15"/>
  <c r="Q58" i="15" s="1"/>
  <c r="M58" i="15"/>
  <c r="Q57" i="15"/>
  <c r="M57" i="15"/>
  <c r="Q56" i="15"/>
  <c r="M56" i="15"/>
  <c r="Q55" i="15"/>
  <c r="M55" i="15"/>
  <c r="Q54" i="15"/>
  <c r="M54" i="15"/>
  <c r="Q53" i="15"/>
  <c r="M53" i="15"/>
  <c r="Q52" i="15"/>
  <c r="M52" i="15"/>
  <c r="Q51" i="15"/>
  <c r="M51" i="15"/>
  <c r="Q50" i="15"/>
  <c r="M50" i="15"/>
  <c r="Q49" i="15"/>
  <c r="M49" i="15"/>
  <c r="Q48" i="15"/>
  <c r="M48" i="15"/>
  <c r="Q47" i="15"/>
  <c r="M47" i="15"/>
  <c r="Q46" i="15"/>
  <c r="M46" i="15"/>
  <c r="Q45" i="15"/>
  <c r="M45" i="15"/>
  <c r="Q44" i="15"/>
  <c r="M44" i="15"/>
  <c r="Q43" i="15"/>
  <c r="M43" i="15"/>
  <c r="O42" i="15"/>
  <c r="Q42" i="15" s="1"/>
  <c r="M42" i="15"/>
  <c r="Q41" i="15"/>
  <c r="M41" i="15"/>
  <c r="Q40" i="15"/>
  <c r="M40" i="15"/>
  <c r="Q39" i="15"/>
  <c r="M39" i="15"/>
  <c r="Q38" i="15"/>
  <c r="M38" i="15"/>
  <c r="Q37" i="15"/>
  <c r="M37" i="15"/>
  <c r="Q36" i="15"/>
  <c r="M36" i="15"/>
  <c r="Q35" i="15"/>
  <c r="M35" i="15"/>
  <c r="Q34" i="15"/>
  <c r="M34" i="15"/>
  <c r="Q33" i="15"/>
  <c r="M33" i="15"/>
  <c r="Q32" i="15"/>
  <c r="M32" i="15"/>
  <c r="O31" i="15"/>
  <c r="Q31" i="15" s="1"/>
  <c r="M31" i="15"/>
  <c r="Q30" i="15"/>
  <c r="M30" i="15"/>
  <c r="Q29" i="15"/>
  <c r="M29" i="15"/>
  <c r="Q28" i="15"/>
  <c r="M28" i="15"/>
  <c r="Q27" i="15"/>
  <c r="M27" i="15"/>
  <c r="Q26" i="15"/>
  <c r="M26" i="15"/>
  <c r="Q25" i="15"/>
  <c r="M25" i="15"/>
  <c r="Q24" i="15"/>
  <c r="M24" i="15"/>
  <c r="Q23" i="15"/>
  <c r="M23" i="15"/>
  <c r="Q22" i="15"/>
  <c r="M22" i="15"/>
  <c r="Q21" i="15"/>
  <c r="M21" i="15"/>
  <c r="Q20" i="15"/>
  <c r="K20" i="15"/>
  <c r="M20" i="15" s="1"/>
  <c r="Q19" i="15"/>
  <c r="M19" i="15"/>
  <c r="Q18" i="15"/>
  <c r="M18" i="15"/>
  <c r="Q17" i="15"/>
  <c r="M17" i="15"/>
  <c r="Q16" i="15"/>
  <c r="M16" i="15"/>
  <c r="Q15" i="15"/>
  <c r="M15" i="15"/>
  <c r="Q14" i="15"/>
  <c r="M14" i="15"/>
  <c r="Q13" i="15"/>
  <c r="M13" i="15"/>
  <c r="Q12" i="15"/>
  <c r="M12" i="15"/>
  <c r="Q11" i="15"/>
  <c r="M11" i="15"/>
  <c r="Q10" i="15"/>
  <c r="M10" i="15"/>
  <c r="B9" i="15"/>
  <c r="C9" i="15" s="1"/>
  <c r="D9" i="15" s="1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P179" i="14"/>
  <c r="N179" i="14"/>
  <c r="L179" i="14"/>
  <c r="J179" i="14"/>
  <c r="I179" i="14"/>
  <c r="H179" i="14"/>
  <c r="Q178" i="14"/>
  <c r="M178" i="14"/>
  <c r="Q177" i="14"/>
  <c r="M177" i="14"/>
  <c r="Q176" i="14"/>
  <c r="M176" i="14"/>
  <c r="Q175" i="14"/>
  <c r="M175" i="14"/>
  <c r="Q174" i="14"/>
  <c r="M174" i="14"/>
  <c r="Q173" i="14"/>
  <c r="M173" i="14"/>
  <c r="Q172" i="14"/>
  <c r="M172" i="14"/>
  <c r="Q171" i="14"/>
  <c r="M171" i="14"/>
  <c r="Q170" i="14"/>
  <c r="M170" i="14"/>
  <c r="Q169" i="14"/>
  <c r="M169" i="14"/>
  <c r="Q168" i="14"/>
  <c r="M168" i="14"/>
  <c r="Q167" i="14"/>
  <c r="M167" i="14"/>
  <c r="Q166" i="14"/>
  <c r="M166" i="14"/>
  <c r="Q165" i="14"/>
  <c r="M165" i="14"/>
  <c r="Q164" i="14"/>
  <c r="M164" i="14"/>
  <c r="Q163" i="14"/>
  <c r="M163" i="14"/>
  <c r="Q162" i="14"/>
  <c r="M162" i="14"/>
  <c r="Q161" i="14"/>
  <c r="M161" i="14"/>
  <c r="Q160" i="14"/>
  <c r="M160" i="14"/>
  <c r="Q159" i="14"/>
  <c r="M159" i="14"/>
  <c r="Q158" i="14"/>
  <c r="M158" i="14"/>
  <c r="Q157" i="14"/>
  <c r="M157" i="14"/>
  <c r="Q156" i="14"/>
  <c r="M156" i="14"/>
  <c r="Q155" i="14"/>
  <c r="M155" i="14"/>
  <c r="O154" i="14"/>
  <c r="Q154" i="14" s="1"/>
  <c r="M154" i="14"/>
  <c r="Q153" i="14"/>
  <c r="M153" i="14"/>
  <c r="Q152" i="14"/>
  <c r="M152" i="14"/>
  <c r="Q151" i="14"/>
  <c r="M151" i="14"/>
  <c r="Q150" i="14"/>
  <c r="M150" i="14"/>
  <c r="Q149" i="14"/>
  <c r="M149" i="14"/>
  <c r="O148" i="14"/>
  <c r="Q148" i="14" s="1"/>
  <c r="M148" i="14"/>
  <c r="Q147" i="14"/>
  <c r="M147" i="14"/>
  <c r="Q146" i="14"/>
  <c r="M146" i="14"/>
  <c r="Q145" i="14"/>
  <c r="M145" i="14"/>
  <c r="Q144" i="14"/>
  <c r="M144" i="14"/>
  <c r="Q143" i="14"/>
  <c r="M143" i="14"/>
  <c r="Q142" i="14"/>
  <c r="M142" i="14"/>
  <c r="Q141" i="14"/>
  <c r="M141" i="14"/>
  <c r="Q140" i="14"/>
  <c r="M140" i="14"/>
  <c r="Q139" i="14"/>
  <c r="M139" i="14"/>
  <c r="Q138" i="14"/>
  <c r="M138" i="14"/>
  <c r="Q137" i="14"/>
  <c r="M137" i="14"/>
  <c r="Q136" i="14"/>
  <c r="M136" i="14"/>
  <c r="Q135" i="14"/>
  <c r="M135" i="14"/>
  <c r="Q134" i="14"/>
  <c r="M134" i="14"/>
  <c r="Q133" i="14"/>
  <c r="M133" i="14"/>
  <c r="Q132" i="14"/>
  <c r="M132" i="14"/>
  <c r="Q131" i="14"/>
  <c r="M131" i="14"/>
  <c r="Q130" i="14"/>
  <c r="M130" i="14"/>
  <c r="Q129" i="14"/>
  <c r="M129" i="14"/>
  <c r="Q128" i="14"/>
  <c r="M128" i="14"/>
  <c r="Q127" i="14"/>
  <c r="M127" i="14"/>
  <c r="Q126" i="14"/>
  <c r="M126" i="14"/>
  <c r="O125" i="14"/>
  <c r="Q125" i="14" s="1"/>
  <c r="M125" i="14"/>
  <c r="Q124" i="14"/>
  <c r="M124" i="14"/>
  <c r="O123" i="14"/>
  <c r="Q123" i="14" s="1"/>
  <c r="M123" i="14"/>
  <c r="Q122" i="14"/>
  <c r="M122" i="14"/>
  <c r="Q121" i="14"/>
  <c r="M121" i="14"/>
  <c r="Q120" i="14"/>
  <c r="M120" i="14"/>
  <c r="Q119" i="14"/>
  <c r="M119" i="14"/>
  <c r="Q118" i="14"/>
  <c r="M118" i="14"/>
  <c r="Q117" i="14"/>
  <c r="M117" i="14"/>
  <c r="Q116" i="14"/>
  <c r="M116" i="14"/>
  <c r="Q115" i="14"/>
  <c r="M115" i="14"/>
  <c r="O114" i="14"/>
  <c r="Q114" i="14" s="1"/>
  <c r="M114" i="14"/>
  <c r="Q113" i="14"/>
  <c r="M113" i="14"/>
  <c r="Q112" i="14"/>
  <c r="M112" i="14"/>
  <c r="O111" i="14"/>
  <c r="Q111" i="14" s="1"/>
  <c r="M111" i="14"/>
  <c r="Q110" i="14"/>
  <c r="M110" i="14"/>
  <c r="O109" i="14"/>
  <c r="Q109" i="14" s="1"/>
  <c r="M109" i="14"/>
  <c r="Q108" i="14"/>
  <c r="M108" i="14"/>
  <c r="Q107" i="14"/>
  <c r="M107" i="14"/>
  <c r="Q106" i="14"/>
  <c r="M106" i="14"/>
  <c r="Q105" i="14"/>
  <c r="M105" i="14"/>
  <c r="Q104" i="14"/>
  <c r="M104" i="14"/>
  <c r="O103" i="14"/>
  <c r="Q103" i="14" s="1"/>
  <c r="M103" i="14"/>
  <c r="Q102" i="14"/>
  <c r="M102" i="14"/>
  <c r="Q101" i="14"/>
  <c r="M101" i="14"/>
  <c r="Q100" i="14"/>
  <c r="M100" i="14"/>
  <c r="Q99" i="14"/>
  <c r="M99" i="14"/>
  <c r="Q98" i="14"/>
  <c r="M98" i="14"/>
  <c r="Q97" i="14"/>
  <c r="M97" i="14"/>
  <c r="Q96" i="14"/>
  <c r="K96" i="14"/>
  <c r="M96" i="14" s="1"/>
  <c r="Q95" i="14"/>
  <c r="M95" i="14"/>
  <c r="Q94" i="14"/>
  <c r="M94" i="14"/>
  <c r="Q93" i="14"/>
  <c r="M93" i="14"/>
  <c r="Q92" i="14"/>
  <c r="M92" i="14"/>
  <c r="Q91" i="14"/>
  <c r="M91" i="14"/>
  <c r="Q90" i="14"/>
  <c r="M90" i="14"/>
  <c r="Q89" i="14"/>
  <c r="M89" i="14"/>
  <c r="Q88" i="14"/>
  <c r="M88" i="14"/>
  <c r="Q87" i="14"/>
  <c r="M87" i="14"/>
  <c r="Q86" i="14"/>
  <c r="M86" i="14"/>
  <c r="Q85" i="14"/>
  <c r="M85" i="14"/>
  <c r="Q84" i="14"/>
  <c r="M84" i="14"/>
  <c r="Q83" i="14"/>
  <c r="M83" i="14"/>
  <c r="Q82" i="14"/>
  <c r="M82" i="14"/>
  <c r="Q81" i="14"/>
  <c r="M81" i="14"/>
  <c r="O80" i="14"/>
  <c r="Q80" i="14" s="1"/>
  <c r="K80" i="14"/>
  <c r="M80" i="14" s="1"/>
  <c r="Q79" i="14"/>
  <c r="M79" i="14"/>
  <c r="Q78" i="14"/>
  <c r="M78" i="14"/>
  <c r="Q77" i="14"/>
  <c r="M77" i="14"/>
  <c r="Q76" i="14"/>
  <c r="M76" i="14"/>
  <c r="Q75" i="14"/>
  <c r="M75" i="14"/>
  <c r="O74" i="14"/>
  <c r="Q74" i="14" s="1"/>
  <c r="M74" i="14"/>
  <c r="Q73" i="14"/>
  <c r="M73" i="14"/>
  <c r="Q72" i="14"/>
  <c r="M72" i="14"/>
  <c r="Q71" i="14"/>
  <c r="M71" i="14"/>
  <c r="Q70" i="14"/>
  <c r="M70" i="14"/>
  <c r="Q69" i="14"/>
  <c r="M69" i="14"/>
  <c r="Q68" i="14"/>
  <c r="M68" i="14"/>
  <c r="Q67" i="14"/>
  <c r="M67" i="14"/>
  <c r="Q66" i="14"/>
  <c r="M66" i="14"/>
  <c r="Q65" i="14"/>
  <c r="M65" i="14"/>
  <c r="Q64" i="14"/>
  <c r="M64" i="14"/>
  <c r="Q63" i="14"/>
  <c r="M63" i="14"/>
  <c r="Q62" i="14"/>
  <c r="M62" i="14"/>
  <c r="Q61" i="14"/>
  <c r="M61" i="14"/>
  <c r="Q60" i="14"/>
  <c r="K60" i="14"/>
  <c r="M60" i="14" s="1"/>
  <c r="Q59" i="14"/>
  <c r="M59" i="14"/>
  <c r="Q58" i="14"/>
  <c r="M58" i="14"/>
  <c r="Q57" i="14"/>
  <c r="M57" i="14"/>
  <c r="Q56" i="14"/>
  <c r="M56" i="14"/>
  <c r="Q55" i="14"/>
  <c r="M55" i="14"/>
  <c r="Q54" i="14"/>
  <c r="M54" i="14"/>
  <c r="Q53" i="14"/>
  <c r="M53" i="14"/>
  <c r="Q52" i="14"/>
  <c r="M52" i="14"/>
  <c r="Q51" i="14"/>
  <c r="M51" i="14"/>
  <c r="Q50" i="14"/>
  <c r="M50" i="14"/>
  <c r="Q49" i="14"/>
  <c r="M49" i="14"/>
  <c r="Q48" i="14"/>
  <c r="M48" i="14"/>
  <c r="Q47" i="14"/>
  <c r="M47" i="14"/>
  <c r="Q46" i="14"/>
  <c r="M46" i="14"/>
  <c r="Q45" i="14"/>
  <c r="M45" i="14"/>
  <c r="Q44" i="14"/>
  <c r="M44" i="14"/>
  <c r="Q43" i="14"/>
  <c r="M43" i="14"/>
  <c r="O42" i="14"/>
  <c r="Q42" i="14" s="1"/>
  <c r="M42" i="14"/>
  <c r="Q41" i="14"/>
  <c r="M41" i="14"/>
  <c r="O40" i="14"/>
  <c r="Q40" i="14" s="1"/>
  <c r="K40" i="14"/>
  <c r="K179" i="14" s="1"/>
  <c r="Q39" i="14"/>
  <c r="M39" i="14"/>
  <c r="Q38" i="14"/>
  <c r="M38" i="14"/>
  <c r="Q37" i="14"/>
  <c r="M37" i="14"/>
  <c r="Q36" i="14"/>
  <c r="M36" i="14"/>
  <c r="Q35" i="14"/>
  <c r="M35" i="14"/>
  <c r="Q34" i="14"/>
  <c r="M34" i="14"/>
  <c r="Q33" i="14"/>
  <c r="M33" i="14"/>
  <c r="Q32" i="14"/>
  <c r="M32" i="14"/>
  <c r="Q31" i="14"/>
  <c r="M31" i="14"/>
  <c r="Q30" i="14"/>
  <c r="M30" i="14"/>
  <c r="Q29" i="14"/>
  <c r="M29" i="14"/>
  <c r="Q28" i="14"/>
  <c r="M28" i="14"/>
  <c r="Q27" i="14"/>
  <c r="M27" i="14"/>
  <c r="Q26" i="14"/>
  <c r="M26" i="14"/>
  <c r="Q25" i="14"/>
  <c r="M25" i="14"/>
  <c r="Q24" i="14"/>
  <c r="M24" i="14"/>
  <c r="Q23" i="14"/>
  <c r="M23" i="14"/>
  <c r="Q22" i="14"/>
  <c r="M22" i="14"/>
  <c r="Q21" i="14"/>
  <c r="M21" i="14"/>
  <c r="Q20" i="14"/>
  <c r="M20" i="14"/>
  <c r="Q19" i="14"/>
  <c r="M19" i="14"/>
  <c r="Q18" i="14"/>
  <c r="M18" i="14"/>
  <c r="Q17" i="14"/>
  <c r="M17" i="14"/>
  <c r="O16" i="14"/>
  <c r="M16" i="14"/>
  <c r="Q15" i="14"/>
  <c r="M15" i="14"/>
  <c r="Q14" i="14"/>
  <c r="M14" i="14"/>
  <c r="Q13" i="14"/>
  <c r="M13" i="14"/>
  <c r="Q12" i="14"/>
  <c r="M12" i="14"/>
  <c r="Q11" i="14"/>
  <c r="M11" i="14"/>
  <c r="Q10" i="14"/>
  <c r="M10" i="14"/>
  <c r="B9" i="14"/>
  <c r="C9" i="14" s="1"/>
  <c r="D9" i="14" s="1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O9" i="14" s="1"/>
  <c r="P9" i="14" s="1"/>
  <c r="Q9" i="14" s="1"/>
  <c r="P179" i="13"/>
  <c r="O179" i="13"/>
  <c r="N179" i="13"/>
  <c r="L179" i="13"/>
  <c r="K179" i="13"/>
  <c r="J179" i="13"/>
  <c r="I179" i="13"/>
  <c r="H179" i="13"/>
  <c r="Q178" i="13"/>
  <c r="M178" i="13"/>
  <c r="Q177" i="13"/>
  <c r="M177" i="13"/>
  <c r="Q176" i="13"/>
  <c r="M176" i="13"/>
  <c r="Q175" i="13"/>
  <c r="M175" i="13"/>
  <c r="Q174" i="13"/>
  <c r="M174" i="13"/>
  <c r="Q173" i="13"/>
  <c r="M173" i="13"/>
  <c r="Q172" i="13"/>
  <c r="M172" i="13"/>
  <c r="Q171" i="13"/>
  <c r="M171" i="13"/>
  <c r="Q170" i="13"/>
  <c r="M170" i="13"/>
  <c r="Q169" i="13"/>
  <c r="M169" i="13"/>
  <c r="Q168" i="13"/>
  <c r="M168" i="13"/>
  <c r="Q167" i="13"/>
  <c r="M167" i="13"/>
  <c r="Q166" i="13"/>
  <c r="M166" i="13"/>
  <c r="Q165" i="13"/>
  <c r="M165" i="13"/>
  <c r="Q164" i="13"/>
  <c r="M164" i="13"/>
  <c r="Q163" i="13"/>
  <c r="M163" i="13"/>
  <c r="Q162" i="13"/>
  <c r="M162" i="13"/>
  <c r="Q161" i="13"/>
  <c r="M161" i="13"/>
  <c r="Q160" i="13"/>
  <c r="M160" i="13"/>
  <c r="Q159" i="13"/>
  <c r="M159" i="13"/>
  <c r="Q158" i="13"/>
  <c r="M158" i="13"/>
  <c r="Q157" i="13"/>
  <c r="M157" i="13"/>
  <c r="Q156" i="13"/>
  <c r="M156" i="13"/>
  <c r="Q155" i="13"/>
  <c r="M155" i="13"/>
  <c r="Q154" i="13"/>
  <c r="M154" i="13"/>
  <c r="Q153" i="13"/>
  <c r="M153" i="13"/>
  <c r="Q152" i="13"/>
  <c r="M152" i="13"/>
  <c r="Q151" i="13"/>
  <c r="M151" i="13"/>
  <c r="Q150" i="13"/>
  <c r="M150" i="13"/>
  <c r="Q149" i="13"/>
  <c r="M149" i="13"/>
  <c r="Q148" i="13"/>
  <c r="M148" i="13"/>
  <c r="Q147" i="13"/>
  <c r="M147" i="13"/>
  <c r="Q146" i="13"/>
  <c r="M146" i="13"/>
  <c r="Q145" i="13"/>
  <c r="M145" i="13"/>
  <c r="Q144" i="13"/>
  <c r="M144" i="13"/>
  <c r="Q143" i="13"/>
  <c r="M143" i="13"/>
  <c r="Q142" i="13"/>
  <c r="M142" i="13"/>
  <c r="Q141" i="13"/>
  <c r="M141" i="13"/>
  <c r="Q140" i="13"/>
  <c r="M140" i="13"/>
  <c r="Q139" i="13"/>
  <c r="M139" i="13"/>
  <c r="Q138" i="13"/>
  <c r="M138" i="13"/>
  <c r="Q137" i="13"/>
  <c r="M137" i="13"/>
  <c r="Q136" i="13"/>
  <c r="M136" i="13"/>
  <c r="Q135" i="13"/>
  <c r="M135" i="13"/>
  <c r="Q134" i="13"/>
  <c r="M134" i="13"/>
  <c r="Q133" i="13"/>
  <c r="M133" i="13"/>
  <c r="Q132" i="13"/>
  <c r="M132" i="13"/>
  <c r="Q131" i="13"/>
  <c r="M131" i="13"/>
  <c r="Q130" i="13"/>
  <c r="M130" i="13"/>
  <c r="Q129" i="13"/>
  <c r="M129" i="13"/>
  <c r="Q128" i="13"/>
  <c r="M128" i="13"/>
  <c r="Q127" i="13"/>
  <c r="M127" i="13"/>
  <c r="Q126" i="13"/>
  <c r="M126" i="13"/>
  <c r="Q125" i="13"/>
  <c r="M125" i="13"/>
  <c r="Q124" i="13"/>
  <c r="M124" i="13"/>
  <c r="Q123" i="13"/>
  <c r="M123" i="13"/>
  <c r="Q122" i="13"/>
  <c r="M122" i="13"/>
  <c r="Q121" i="13"/>
  <c r="M121" i="13"/>
  <c r="Q120" i="13"/>
  <c r="M120" i="13"/>
  <c r="Q119" i="13"/>
  <c r="M119" i="13"/>
  <c r="Q118" i="13"/>
  <c r="M118" i="13"/>
  <c r="Q117" i="13"/>
  <c r="M117" i="13"/>
  <c r="Q116" i="13"/>
  <c r="M116" i="13"/>
  <c r="Q115" i="13"/>
  <c r="M115" i="13"/>
  <c r="Q114" i="13"/>
  <c r="M114" i="13"/>
  <c r="Q113" i="13"/>
  <c r="M113" i="13"/>
  <c r="Q112" i="13"/>
  <c r="M112" i="13"/>
  <c r="Q111" i="13"/>
  <c r="M111" i="13"/>
  <c r="Q110" i="13"/>
  <c r="M110" i="13"/>
  <c r="Q109" i="13"/>
  <c r="M109" i="13"/>
  <c r="Q108" i="13"/>
  <c r="M108" i="13"/>
  <c r="Q107" i="13"/>
  <c r="M107" i="13"/>
  <c r="Q106" i="13"/>
  <c r="M106" i="13"/>
  <c r="Q105" i="13"/>
  <c r="M105" i="13"/>
  <c r="Q104" i="13"/>
  <c r="M104" i="13"/>
  <c r="Q103" i="13"/>
  <c r="M103" i="13"/>
  <c r="Q102" i="13"/>
  <c r="M102" i="13"/>
  <c r="Q101" i="13"/>
  <c r="M101" i="13"/>
  <c r="Q100" i="13"/>
  <c r="M100" i="13"/>
  <c r="Q99" i="13"/>
  <c r="M99" i="13"/>
  <c r="Q98" i="13"/>
  <c r="M98" i="13"/>
  <c r="Q97" i="13"/>
  <c r="M97" i="13"/>
  <c r="Q96" i="13"/>
  <c r="M96" i="13"/>
  <c r="Q95" i="13"/>
  <c r="M95" i="13"/>
  <c r="Q94" i="13"/>
  <c r="M94" i="13"/>
  <c r="Q93" i="13"/>
  <c r="M93" i="13"/>
  <c r="Q92" i="13"/>
  <c r="M92" i="13"/>
  <c r="Q91" i="13"/>
  <c r="M91" i="13"/>
  <c r="Q90" i="13"/>
  <c r="M90" i="13"/>
  <c r="Q89" i="13"/>
  <c r="M89" i="13"/>
  <c r="Q88" i="13"/>
  <c r="M88" i="13"/>
  <c r="Q87" i="13"/>
  <c r="M87" i="13"/>
  <c r="Q86" i="13"/>
  <c r="M86" i="13"/>
  <c r="Q85" i="13"/>
  <c r="M85" i="13"/>
  <c r="Q84" i="13"/>
  <c r="M84" i="13"/>
  <c r="Q83" i="13"/>
  <c r="M83" i="13"/>
  <c r="Q82" i="13"/>
  <c r="M82" i="13"/>
  <c r="Q81" i="13"/>
  <c r="M81" i="13"/>
  <c r="Q80" i="13"/>
  <c r="M80" i="13"/>
  <c r="Q79" i="13"/>
  <c r="M79" i="13"/>
  <c r="Q78" i="13"/>
  <c r="M78" i="13"/>
  <c r="Q77" i="13"/>
  <c r="M77" i="13"/>
  <c r="Q76" i="13"/>
  <c r="M76" i="13"/>
  <c r="Q75" i="13"/>
  <c r="M75" i="13"/>
  <c r="Q74" i="13"/>
  <c r="M74" i="13"/>
  <c r="Q73" i="13"/>
  <c r="M73" i="13"/>
  <c r="Q72" i="13"/>
  <c r="M72" i="13"/>
  <c r="Q71" i="13"/>
  <c r="M71" i="13"/>
  <c r="Q70" i="13"/>
  <c r="M70" i="13"/>
  <c r="Q69" i="13"/>
  <c r="M69" i="13"/>
  <c r="Q68" i="13"/>
  <c r="M68" i="13"/>
  <c r="Q67" i="13"/>
  <c r="M67" i="13"/>
  <c r="Q66" i="13"/>
  <c r="M66" i="13"/>
  <c r="Q65" i="13"/>
  <c r="M65" i="13"/>
  <c r="Q64" i="13"/>
  <c r="M64" i="13"/>
  <c r="Q63" i="13"/>
  <c r="M63" i="13"/>
  <c r="Q62" i="13"/>
  <c r="M62" i="13"/>
  <c r="Q61" i="13"/>
  <c r="M61" i="13"/>
  <c r="Q60" i="13"/>
  <c r="M60" i="13"/>
  <c r="Q59" i="13"/>
  <c r="M59" i="13"/>
  <c r="Q58" i="13"/>
  <c r="M58" i="13"/>
  <c r="Q57" i="13"/>
  <c r="M57" i="13"/>
  <c r="Q56" i="13"/>
  <c r="M56" i="13"/>
  <c r="Q55" i="13"/>
  <c r="M55" i="13"/>
  <c r="Q54" i="13"/>
  <c r="M54" i="13"/>
  <c r="Q53" i="13"/>
  <c r="M53" i="13"/>
  <c r="Q52" i="13"/>
  <c r="M52" i="13"/>
  <c r="Q51" i="13"/>
  <c r="M51" i="13"/>
  <c r="Q50" i="13"/>
  <c r="M50" i="13"/>
  <c r="Q49" i="13"/>
  <c r="M49" i="13"/>
  <c r="Q48" i="13"/>
  <c r="M48" i="13"/>
  <c r="Q47" i="13"/>
  <c r="M47" i="13"/>
  <c r="Q46" i="13"/>
  <c r="M46" i="13"/>
  <c r="Q45" i="13"/>
  <c r="M45" i="13"/>
  <c r="Q44" i="13"/>
  <c r="M44" i="13"/>
  <c r="Q43" i="13"/>
  <c r="M43" i="13"/>
  <c r="Q42" i="13"/>
  <c r="M42" i="13"/>
  <c r="Q41" i="13"/>
  <c r="M41" i="13"/>
  <c r="Q40" i="13"/>
  <c r="M40" i="13"/>
  <c r="Q39" i="13"/>
  <c r="M39" i="13"/>
  <c r="Q38" i="13"/>
  <c r="M38" i="13"/>
  <c r="Q37" i="13"/>
  <c r="M37" i="13"/>
  <c r="Q36" i="13"/>
  <c r="M36" i="13"/>
  <c r="Q35" i="13"/>
  <c r="M35" i="13"/>
  <c r="Q34" i="13"/>
  <c r="M34" i="13"/>
  <c r="Q33" i="13"/>
  <c r="M33" i="13"/>
  <c r="Q32" i="13"/>
  <c r="M32" i="13"/>
  <c r="Q31" i="13"/>
  <c r="M31" i="13"/>
  <c r="Q30" i="13"/>
  <c r="M30" i="13"/>
  <c r="Q29" i="13"/>
  <c r="M29" i="13"/>
  <c r="Q28" i="13"/>
  <c r="M28" i="13"/>
  <c r="Q27" i="13"/>
  <c r="M27" i="13"/>
  <c r="Q26" i="13"/>
  <c r="M26" i="13"/>
  <c r="Q25" i="13"/>
  <c r="M25" i="13"/>
  <c r="Q24" i="13"/>
  <c r="M24" i="13"/>
  <c r="Q23" i="13"/>
  <c r="M23" i="13"/>
  <c r="Q22" i="13"/>
  <c r="M22" i="13"/>
  <c r="Q21" i="13"/>
  <c r="M21" i="13"/>
  <c r="Q20" i="13"/>
  <c r="M20" i="13"/>
  <c r="Q19" i="13"/>
  <c r="M19" i="13"/>
  <c r="Q18" i="13"/>
  <c r="M18" i="13"/>
  <c r="Q17" i="13"/>
  <c r="M17" i="13"/>
  <c r="Q16" i="13"/>
  <c r="M16" i="13"/>
  <c r="Q15" i="13"/>
  <c r="M15" i="13"/>
  <c r="Q14" i="13"/>
  <c r="M14" i="13"/>
  <c r="Q13" i="13"/>
  <c r="M13" i="13"/>
  <c r="Q12" i="13"/>
  <c r="M12" i="13"/>
  <c r="Q11" i="13"/>
  <c r="M11" i="13"/>
  <c r="Q10" i="13"/>
  <c r="Q179" i="13" s="1"/>
  <c r="M10" i="13"/>
  <c r="M179" i="13" s="1"/>
  <c r="B9" i="13"/>
  <c r="C9" i="13" s="1"/>
  <c r="D9" i="13" s="1"/>
  <c r="E9" i="13" s="1"/>
  <c r="F9" i="13" s="1"/>
  <c r="G9" i="13" s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N179" i="12"/>
  <c r="L179" i="12"/>
  <c r="K179" i="12"/>
  <c r="J179" i="12"/>
  <c r="I179" i="12"/>
  <c r="H179" i="12"/>
  <c r="Q178" i="12"/>
  <c r="M178" i="12"/>
  <c r="Q177" i="12"/>
  <c r="M177" i="12"/>
  <c r="Q176" i="12"/>
  <c r="M176" i="12"/>
  <c r="Q175" i="12"/>
  <c r="M175" i="12"/>
  <c r="Q174" i="12"/>
  <c r="M174" i="12"/>
  <c r="Q173" i="12"/>
  <c r="M173" i="12"/>
  <c r="Q172" i="12"/>
  <c r="M172" i="12"/>
  <c r="Q171" i="12"/>
  <c r="M171" i="12"/>
  <c r="Q170" i="12"/>
  <c r="M170" i="12"/>
  <c r="Q169" i="12"/>
  <c r="M169" i="12"/>
  <c r="Q168" i="12"/>
  <c r="M168" i="12"/>
  <c r="Q167" i="12"/>
  <c r="M167" i="12"/>
  <c r="Q166" i="12"/>
  <c r="M166" i="12"/>
  <c r="Q165" i="12"/>
  <c r="M165" i="12"/>
  <c r="Q164" i="12"/>
  <c r="M164" i="12"/>
  <c r="Q163" i="12"/>
  <c r="M163" i="12"/>
  <c r="Q162" i="12"/>
  <c r="M162" i="12"/>
  <c r="Q161" i="12"/>
  <c r="M161" i="12"/>
  <c r="Q160" i="12"/>
  <c r="M160" i="12"/>
  <c r="Q159" i="12"/>
  <c r="M159" i="12"/>
  <c r="Q158" i="12"/>
  <c r="M158" i="12"/>
  <c r="Q157" i="12"/>
  <c r="M157" i="12"/>
  <c r="Q156" i="12"/>
  <c r="M156" i="12"/>
  <c r="Q155" i="12"/>
  <c r="M155" i="12"/>
  <c r="Q154" i="12"/>
  <c r="M154" i="12"/>
  <c r="Q153" i="12"/>
  <c r="M153" i="12"/>
  <c r="Q152" i="12"/>
  <c r="M152" i="12"/>
  <c r="Q151" i="12"/>
  <c r="M151" i="12"/>
  <c r="Q150" i="12"/>
  <c r="M150" i="12"/>
  <c r="Q149" i="12"/>
  <c r="M149" i="12"/>
  <c r="Q148" i="12"/>
  <c r="M148" i="12"/>
  <c r="Q147" i="12"/>
  <c r="M147" i="12"/>
  <c r="Q146" i="12"/>
  <c r="M146" i="12"/>
  <c r="Q145" i="12"/>
  <c r="M145" i="12"/>
  <c r="Q144" i="12"/>
  <c r="M144" i="12"/>
  <c r="Q143" i="12"/>
  <c r="M143" i="12"/>
  <c r="Q142" i="12"/>
  <c r="M142" i="12"/>
  <c r="Q141" i="12"/>
  <c r="M141" i="12"/>
  <c r="Q140" i="12"/>
  <c r="M140" i="12"/>
  <c r="Q139" i="12"/>
  <c r="M139" i="12"/>
  <c r="Q138" i="12"/>
  <c r="M138" i="12"/>
  <c r="O137" i="12"/>
  <c r="Q137" i="12" s="1"/>
  <c r="M137" i="12"/>
  <c r="Q136" i="12"/>
  <c r="M136" i="12"/>
  <c r="Q135" i="12"/>
  <c r="M135" i="12"/>
  <c r="Q134" i="12"/>
  <c r="M134" i="12"/>
  <c r="Q133" i="12"/>
  <c r="M133" i="12"/>
  <c r="Q132" i="12"/>
  <c r="M132" i="12"/>
  <c r="Q131" i="12"/>
  <c r="M131" i="12"/>
  <c r="Q130" i="12"/>
  <c r="M130" i="12"/>
  <c r="Q129" i="12"/>
  <c r="M129" i="12"/>
  <c r="Q128" i="12"/>
  <c r="M128" i="12"/>
  <c r="Q127" i="12"/>
  <c r="M127" i="12"/>
  <c r="Q126" i="12"/>
  <c r="M126" i="12"/>
  <c r="Q125" i="12"/>
  <c r="M125" i="12"/>
  <c r="Q124" i="12"/>
  <c r="M124" i="12"/>
  <c r="Q123" i="12"/>
  <c r="M123" i="12"/>
  <c r="Q122" i="12"/>
  <c r="M122" i="12"/>
  <c r="Q121" i="12"/>
  <c r="M121" i="12"/>
  <c r="Q120" i="12"/>
  <c r="M120" i="12"/>
  <c r="Q119" i="12"/>
  <c r="M119" i="12"/>
  <c r="Q118" i="12"/>
  <c r="M118" i="12"/>
  <c r="Q117" i="12"/>
  <c r="M117" i="12"/>
  <c r="Q116" i="12"/>
  <c r="M116" i="12"/>
  <c r="Q115" i="12"/>
  <c r="M115" i="12"/>
  <c r="Q114" i="12"/>
  <c r="M114" i="12"/>
  <c r="Q113" i="12"/>
  <c r="M113" i="12"/>
  <c r="Q112" i="12"/>
  <c r="M112" i="12"/>
  <c r="Q111" i="12"/>
  <c r="M111" i="12"/>
  <c r="Q110" i="12"/>
  <c r="M110" i="12"/>
  <c r="Q109" i="12"/>
  <c r="M109" i="12"/>
  <c r="Q108" i="12"/>
  <c r="M108" i="12"/>
  <c r="Q107" i="12"/>
  <c r="M107" i="12"/>
  <c r="Q106" i="12"/>
  <c r="M106" i="12"/>
  <c r="Q105" i="12"/>
  <c r="M105" i="12"/>
  <c r="Q104" i="12"/>
  <c r="M104" i="12"/>
  <c r="Q103" i="12"/>
  <c r="M103" i="12"/>
  <c r="Q102" i="12"/>
  <c r="M102" i="12"/>
  <c r="Q101" i="12"/>
  <c r="M101" i="12"/>
  <c r="Q100" i="12"/>
  <c r="M100" i="12"/>
  <c r="Q99" i="12"/>
  <c r="M99" i="12"/>
  <c r="Q98" i="12"/>
  <c r="M98" i="12"/>
  <c r="Q97" i="12"/>
  <c r="M97" i="12"/>
  <c r="Q96" i="12"/>
  <c r="M96" i="12"/>
  <c r="P95" i="12"/>
  <c r="Q95" i="12" s="1"/>
  <c r="M95" i="12"/>
  <c r="Q94" i="12"/>
  <c r="M94" i="12"/>
  <c r="Q93" i="12"/>
  <c r="M93" i="12"/>
  <c r="Q92" i="12"/>
  <c r="M92" i="12"/>
  <c r="Q91" i="12"/>
  <c r="M91" i="12"/>
  <c r="P90" i="12"/>
  <c r="Q90" i="12" s="1"/>
  <c r="M90" i="12"/>
  <c r="Q89" i="12"/>
  <c r="M89" i="12"/>
  <c r="Q88" i="12"/>
  <c r="M88" i="12"/>
  <c r="Q87" i="12"/>
  <c r="M87" i="12"/>
  <c r="Q86" i="12"/>
  <c r="M86" i="12"/>
  <c r="Q85" i="12"/>
  <c r="M85" i="12"/>
  <c r="Q84" i="12"/>
  <c r="M84" i="12"/>
  <c r="Q83" i="12"/>
  <c r="M83" i="12"/>
  <c r="P82" i="12"/>
  <c r="P179" i="12" s="1"/>
  <c r="M82" i="12"/>
  <c r="Q81" i="12"/>
  <c r="M81" i="12"/>
  <c r="Q80" i="12"/>
  <c r="M80" i="12"/>
  <c r="Q79" i="12"/>
  <c r="M79" i="12"/>
  <c r="O78" i="12"/>
  <c r="Q78" i="12" s="1"/>
  <c r="M78" i="12"/>
  <c r="Q77" i="12"/>
  <c r="M77" i="12"/>
  <c r="Q76" i="12"/>
  <c r="M76" i="12"/>
  <c r="Q75" i="12"/>
  <c r="M75" i="12"/>
  <c r="Q74" i="12"/>
  <c r="M74" i="12"/>
  <c r="Q73" i="12"/>
  <c r="M73" i="12"/>
  <c r="Q72" i="12"/>
  <c r="M72" i="12"/>
  <c r="Q71" i="12"/>
  <c r="M71" i="12"/>
  <c r="Q70" i="12"/>
  <c r="M70" i="12"/>
  <c r="Q69" i="12"/>
  <c r="M69" i="12"/>
  <c r="Q68" i="12"/>
  <c r="M68" i="12"/>
  <c r="Q67" i="12"/>
  <c r="M67" i="12"/>
  <c r="Q66" i="12"/>
  <c r="M66" i="12"/>
  <c r="Q65" i="12"/>
  <c r="M65" i="12"/>
  <c r="Q64" i="12"/>
  <c r="M64" i="12"/>
  <c r="Q63" i="12"/>
  <c r="M63" i="12"/>
  <c r="Q62" i="12"/>
  <c r="M62" i="12"/>
  <c r="Q61" i="12"/>
  <c r="M61" i="12"/>
  <c r="Q60" i="12"/>
  <c r="M60" i="12"/>
  <c r="Q59" i="12"/>
  <c r="M59" i="12"/>
  <c r="Q58" i="12"/>
  <c r="M58" i="12"/>
  <c r="Q57" i="12"/>
  <c r="M57" i="12"/>
  <c r="Q56" i="12"/>
  <c r="M56" i="12"/>
  <c r="Q55" i="12"/>
  <c r="M55" i="12"/>
  <c r="Q54" i="12"/>
  <c r="M54" i="12"/>
  <c r="Q53" i="12"/>
  <c r="M53" i="12"/>
  <c r="Q52" i="12"/>
  <c r="M52" i="12"/>
  <c r="Q51" i="12"/>
  <c r="M51" i="12"/>
  <c r="Q50" i="12"/>
  <c r="M50" i="12"/>
  <c r="Q49" i="12"/>
  <c r="M49" i="12"/>
  <c r="Q48" i="12"/>
  <c r="M48" i="12"/>
  <c r="Q47" i="12"/>
  <c r="M47" i="12"/>
  <c r="Q46" i="12"/>
  <c r="M46" i="12"/>
  <c r="Q45" i="12"/>
  <c r="M45" i="12"/>
  <c r="Q44" i="12"/>
  <c r="M44" i="12"/>
  <c r="Q43" i="12"/>
  <c r="M43" i="12"/>
  <c r="Q42" i="12"/>
  <c r="M42" i="12"/>
  <c r="Q41" i="12"/>
  <c r="M41" i="12"/>
  <c r="Q40" i="12"/>
  <c r="M40" i="12"/>
  <c r="Q39" i="12"/>
  <c r="M39" i="12"/>
  <c r="Q38" i="12"/>
  <c r="M38" i="12"/>
  <c r="Q37" i="12"/>
  <c r="M37" i="12"/>
  <c r="Q36" i="12"/>
  <c r="M36" i="12"/>
  <c r="Q35" i="12"/>
  <c r="M35" i="12"/>
  <c r="Q34" i="12"/>
  <c r="M34" i="12"/>
  <c r="Q33" i="12"/>
  <c r="M33" i="12"/>
  <c r="Q32" i="12"/>
  <c r="M32" i="12"/>
  <c r="Q31" i="12"/>
  <c r="M31" i="12"/>
  <c r="Q30" i="12"/>
  <c r="M30" i="12"/>
  <c r="Q29" i="12"/>
  <c r="M29" i="12"/>
  <c r="Q28" i="12"/>
  <c r="M28" i="12"/>
  <c r="Q27" i="12"/>
  <c r="M27" i="12"/>
  <c r="Q26" i="12"/>
  <c r="M26" i="12"/>
  <c r="Q25" i="12"/>
  <c r="M25" i="12"/>
  <c r="Q24" i="12"/>
  <c r="M24" i="12"/>
  <c r="Q23" i="12"/>
  <c r="M23" i="12"/>
  <c r="O22" i="12"/>
  <c r="Q22" i="12" s="1"/>
  <c r="M22" i="12"/>
  <c r="Q21" i="12"/>
  <c r="M21" i="12"/>
  <c r="Q20" i="12"/>
  <c r="M20" i="12"/>
  <c r="Q19" i="12"/>
  <c r="M19" i="12"/>
  <c r="Q18" i="12"/>
  <c r="M18" i="12"/>
  <c r="Q17" i="12"/>
  <c r="M17" i="12"/>
  <c r="Q16" i="12"/>
  <c r="M16" i="12"/>
  <c r="O15" i="12"/>
  <c r="O179" i="12" s="1"/>
  <c r="M15" i="12"/>
  <c r="Q14" i="12"/>
  <c r="M14" i="12"/>
  <c r="Q13" i="12"/>
  <c r="M13" i="12"/>
  <c r="Q12" i="12"/>
  <c r="M12" i="12"/>
  <c r="Q11" i="12"/>
  <c r="M11" i="12"/>
  <c r="Q10" i="12"/>
  <c r="M10" i="12"/>
  <c r="M179" i="12" s="1"/>
  <c r="B9" i="12"/>
  <c r="C9" i="12" s="1"/>
  <c r="D9" i="12" s="1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N178" i="11"/>
  <c r="L178" i="11"/>
  <c r="K178" i="11"/>
  <c r="J178" i="11"/>
  <c r="I178" i="11"/>
  <c r="H178" i="11"/>
  <c r="Q177" i="11"/>
  <c r="M177" i="11"/>
  <c r="Q176" i="11"/>
  <c r="M176" i="11"/>
  <c r="Q175" i="11"/>
  <c r="M175" i="11"/>
  <c r="Q174" i="11"/>
  <c r="M174" i="11"/>
  <c r="Q173" i="11"/>
  <c r="M173" i="11"/>
  <c r="Q172" i="11"/>
  <c r="M172" i="11"/>
  <c r="Q171" i="11"/>
  <c r="M171" i="11"/>
  <c r="Q170" i="11"/>
  <c r="M170" i="11"/>
  <c r="Q169" i="11"/>
  <c r="M169" i="11"/>
  <c r="Q168" i="11"/>
  <c r="M168" i="11"/>
  <c r="Q167" i="11"/>
  <c r="M167" i="11"/>
  <c r="Q166" i="11"/>
  <c r="M166" i="11"/>
  <c r="Q165" i="11"/>
  <c r="M165" i="11"/>
  <c r="Q164" i="11"/>
  <c r="M164" i="11"/>
  <c r="Q163" i="11"/>
  <c r="M163" i="11"/>
  <c r="Q162" i="11"/>
  <c r="M162" i="11"/>
  <c r="Q161" i="11"/>
  <c r="M161" i="11"/>
  <c r="Q160" i="11"/>
  <c r="M160" i="11"/>
  <c r="Q159" i="11"/>
  <c r="M159" i="11"/>
  <c r="Q158" i="11"/>
  <c r="M158" i="11"/>
  <c r="Q157" i="11"/>
  <c r="M157" i="11"/>
  <c r="Q156" i="11"/>
  <c r="M156" i="11"/>
  <c r="Q155" i="11"/>
  <c r="M155" i="11"/>
  <c r="Q154" i="11"/>
  <c r="M154" i="11"/>
  <c r="Q153" i="11"/>
  <c r="M153" i="11"/>
  <c r="Q152" i="11"/>
  <c r="M152" i="11"/>
  <c r="Q151" i="11"/>
  <c r="M151" i="11"/>
  <c r="Q150" i="11"/>
  <c r="M150" i="11"/>
  <c r="Q149" i="11"/>
  <c r="M149" i="11"/>
  <c r="Q148" i="11"/>
  <c r="M148" i="11"/>
  <c r="Q147" i="11"/>
  <c r="M147" i="11"/>
  <c r="Q146" i="11"/>
  <c r="M146" i="11"/>
  <c r="Q145" i="11"/>
  <c r="M145" i="11"/>
  <c r="Q144" i="11"/>
  <c r="M144" i="11"/>
  <c r="Q143" i="11"/>
  <c r="M143" i="11"/>
  <c r="Q142" i="11"/>
  <c r="M142" i="11"/>
  <c r="Q141" i="11"/>
  <c r="M141" i="11"/>
  <c r="Q140" i="11"/>
  <c r="M140" i="11"/>
  <c r="Q139" i="11"/>
  <c r="M139" i="11"/>
  <c r="Q138" i="11"/>
  <c r="M138" i="11"/>
  <c r="Q137" i="11"/>
  <c r="M137" i="11"/>
  <c r="Q136" i="11"/>
  <c r="M136" i="11"/>
  <c r="Q135" i="11"/>
  <c r="M135" i="11"/>
  <c r="Q134" i="11"/>
  <c r="M134" i="11"/>
  <c r="Q133" i="11"/>
  <c r="M133" i="11"/>
  <c r="Q132" i="11"/>
  <c r="M132" i="11"/>
  <c r="Q131" i="11"/>
  <c r="M131" i="11"/>
  <c r="Q130" i="11"/>
  <c r="M130" i="11"/>
  <c r="Q129" i="11"/>
  <c r="M129" i="11"/>
  <c r="Q128" i="11"/>
  <c r="M128" i="11"/>
  <c r="Q127" i="11"/>
  <c r="M127" i="11"/>
  <c r="Q126" i="11"/>
  <c r="M126" i="11"/>
  <c r="Q125" i="11"/>
  <c r="M125" i="11"/>
  <c r="Q124" i="11"/>
  <c r="M124" i="11"/>
  <c r="Q123" i="11"/>
  <c r="M123" i="11"/>
  <c r="Q122" i="11"/>
  <c r="M122" i="11"/>
  <c r="Q121" i="11"/>
  <c r="M121" i="11"/>
  <c r="Q120" i="11"/>
  <c r="M120" i="11"/>
  <c r="Q119" i="11"/>
  <c r="M119" i="11"/>
  <c r="Q118" i="11"/>
  <c r="M118" i="11"/>
  <c r="Q117" i="11"/>
  <c r="M117" i="11"/>
  <c r="Q116" i="11"/>
  <c r="M116" i="11"/>
  <c r="Q115" i="11"/>
  <c r="M115" i="11"/>
  <c r="Q114" i="11"/>
  <c r="M114" i="11"/>
  <c r="Q113" i="11"/>
  <c r="M113" i="11"/>
  <c r="Q112" i="11"/>
  <c r="M112" i="11"/>
  <c r="Q111" i="11"/>
  <c r="M111" i="11"/>
  <c r="Q110" i="11"/>
  <c r="M110" i="11"/>
  <c r="Q109" i="11"/>
  <c r="M109" i="11"/>
  <c r="Q108" i="11"/>
  <c r="M108" i="11"/>
  <c r="Q107" i="11"/>
  <c r="M107" i="11"/>
  <c r="Q106" i="11"/>
  <c r="M106" i="11"/>
  <c r="Q105" i="11"/>
  <c r="M105" i="11"/>
  <c r="Q104" i="11"/>
  <c r="M104" i="11"/>
  <c r="Q103" i="11"/>
  <c r="M103" i="11"/>
  <c r="Q102" i="11"/>
  <c r="M102" i="11"/>
  <c r="Q101" i="11"/>
  <c r="M101" i="11"/>
  <c r="Q100" i="11"/>
  <c r="M100" i="11"/>
  <c r="Q99" i="11"/>
  <c r="M99" i="11"/>
  <c r="Q98" i="11"/>
  <c r="M98" i="11"/>
  <c r="Q97" i="11"/>
  <c r="M97" i="11"/>
  <c r="Q96" i="11"/>
  <c r="M96" i="11"/>
  <c r="Q95" i="11"/>
  <c r="M95" i="11"/>
  <c r="Q94" i="11"/>
  <c r="M94" i="11"/>
  <c r="Q93" i="11"/>
  <c r="M93" i="11"/>
  <c r="Q92" i="11"/>
  <c r="M92" i="11"/>
  <c r="Q91" i="11"/>
  <c r="M91" i="11"/>
  <c r="O90" i="11"/>
  <c r="Q90" i="11" s="1"/>
  <c r="M90" i="11"/>
  <c r="Q89" i="11"/>
  <c r="M89" i="11"/>
  <c r="Q88" i="11"/>
  <c r="M88" i="11"/>
  <c r="Q87" i="11"/>
  <c r="M87" i="11"/>
  <c r="Q86" i="11"/>
  <c r="M86" i="11"/>
  <c r="Q85" i="11"/>
  <c r="M85" i="11"/>
  <c r="Q84" i="11"/>
  <c r="M84" i="11"/>
  <c r="Q83" i="11"/>
  <c r="M83" i="11"/>
  <c r="Q82" i="11"/>
  <c r="M82" i="11"/>
  <c r="Q81" i="11"/>
  <c r="M81" i="11"/>
  <c r="Q80" i="11"/>
  <c r="M80" i="11"/>
  <c r="P79" i="11"/>
  <c r="P178" i="11" s="1"/>
  <c r="M79" i="11"/>
  <c r="Q78" i="11"/>
  <c r="M78" i="11"/>
  <c r="Q77" i="11"/>
  <c r="M77" i="11"/>
  <c r="Q76" i="11"/>
  <c r="M76" i="11"/>
  <c r="Q75" i="11"/>
  <c r="M75" i="11"/>
  <c r="Q74" i="11"/>
  <c r="M74" i="11"/>
  <c r="Q73" i="11"/>
  <c r="M73" i="11"/>
  <c r="Q72" i="11"/>
  <c r="M72" i="11"/>
  <c r="Q71" i="11"/>
  <c r="M71" i="11"/>
  <c r="Q70" i="11"/>
  <c r="M70" i="11"/>
  <c r="Q69" i="11"/>
  <c r="M69" i="11"/>
  <c r="Q68" i="11"/>
  <c r="M68" i="11"/>
  <c r="Q67" i="11"/>
  <c r="M67" i="11"/>
  <c r="Q66" i="11"/>
  <c r="M66" i="11"/>
  <c r="Q65" i="11"/>
  <c r="M65" i="11"/>
  <c r="Q64" i="11"/>
  <c r="M64" i="11"/>
  <c r="Q63" i="11"/>
  <c r="M63" i="11"/>
  <c r="Q62" i="11"/>
  <c r="M62" i="11"/>
  <c r="Q61" i="11"/>
  <c r="M61" i="11"/>
  <c r="Q60" i="11"/>
  <c r="M60" i="11"/>
  <c r="Q59" i="11"/>
  <c r="M59" i="11"/>
  <c r="Q58" i="11"/>
  <c r="M58" i="11"/>
  <c r="Q57" i="11"/>
  <c r="M57" i="11"/>
  <c r="Q56" i="11"/>
  <c r="M56" i="11"/>
  <c r="Q55" i="11"/>
  <c r="M55" i="11"/>
  <c r="Q54" i="11"/>
  <c r="M54" i="11"/>
  <c r="Q53" i="11"/>
  <c r="M53" i="11"/>
  <c r="Q52" i="11"/>
  <c r="M52" i="11"/>
  <c r="Q51" i="11"/>
  <c r="M51" i="11"/>
  <c r="Q50" i="11"/>
  <c r="M50" i="11"/>
  <c r="Q49" i="11"/>
  <c r="M49" i="11"/>
  <c r="Q48" i="11"/>
  <c r="M48" i="11"/>
  <c r="Q47" i="11"/>
  <c r="M47" i="11"/>
  <c r="Q46" i="11"/>
  <c r="M46" i="11"/>
  <c r="Q45" i="11"/>
  <c r="M45" i="11"/>
  <c r="Q44" i="11"/>
  <c r="M44" i="11"/>
  <c r="Q43" i="11"/>
  <c r="M43" i="11"/>
  <c r="Q42" i="11"/>
  <c r="M42" i="11"/>
  <c r="Q41" i="11"/>
  <c r="M41" i="11"/>
  <c r="Q40" i="11"/>
  <c r="M40" i="11"/>
  <c r="Q39" i="11"/>
  <c r="M39" i="11"/>
  <c r="Q38" i="11"/>
  <c r="M38" i="11"/>
  <c r="Q37" i="11"/>
  <c r="M37" i="11"/>
  <c r="Q36" i="11"/>
  <c r="M36" i="11"/>
  <c r="Q35" i="11"/>
  <c r="M35" i="11"/>
  <c r="Q34" i="11"/>
  <c r="M34" i="11"/>
  <c r="Q33" i="11"/>
  <c r="M33" i="11"/>
  <c r="Q32" i="11"/>
  <c r="M32" i="11"/>
  <c r="Q31" i="11"/>
  <c r="M31" i="11"/>
  <c r="Q30" i="11"/>
  <c r="M30" i="11"/>
  <c r="Q29" i="11"/>
  <c r="M29" i="11"/>
  <c r="Q28" i="11"/>
  <c r="M28" i="11"/>
  <c r="Q27" i="11"/>
  <c r="M27" i="11"/>
  <c r="Q26" i="11"/>
  <c r="M26" i="11"/>
  <c r="Q25" i="11"/>
  <c r="M25" i="11"/>
  <c r="Q24" i="11"/>
  <c r="M24" i="11"/>
  <c r="Q23" i="11"/>
  <c r="M23" i="11"/>
  <c r="O22" i="11"/>
  <c r="Q22" i="11" s="1"/>
  <c r="M22" i="11"/>
  <c r="Q21" i="11"/>
  <c r="M21" i="11"/>
  <c r="Q20" i="11"/>
  <c r="M20" i="11"/>
  <c r="Q19" i="11"/>
  <c r="M19" i="11"/>
  <c r="O18" i="11"/>
  <c r="Q18" i="11" s="1"/>
  <c r="M18" i="11"/>
  <c r="Q17" i="11"/>
  <c r="M17" i="11"/>
  <c r="Q16" i="11"/>
  <c r="M16" i="11"/>
  <c r="Q15" i="11"/>
  <c r="M15" i="11"/>
  <c r="Q14" i="11"/>
  <c r="M14" i="11"/>
  <c r="Q13" i="11"/>
  <c r="M13" i="11"/>
  <c r="Q12" i="11"/>
  <c r="M12" i="11"/>
  <c r="Q11" i="11"/>
  <c r="M11" i="11"/>
  <c r="Q10" i="11"/>
  <c r="M10" i="11"/>
  <c r="B9" i="11"/>
  <c r="C9" i="11" s="1"/>
  <c r="D9" i="11" s="1"/>
  <c r="E9" i="11" s="1"/>
  <c r="F9" i="11" s="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P176" i="10"/>
  <c r="O176" i="10"/>
  <c r="N176" i="10"/>
  <c r="L176" i="10"/>
  <c r="K176" i="10"/>
  <c r="J176" i="10"/>
  <c r="I176" i="10"/>
  <c r="H176" i="10"/>
  <c r="Q175" i="10"/>
  <c r="M175" i="10"/>
  <c r="Q174" i="10"/>
  <c r="M174" i="10"/>
  <c r="Q173" i="10"/>
  <c r="M173" i="10"/>
  <c r="Q172" i="10"/>
  <c r="M172" i="10"/>
  <c r="Q171" i="10"/>
  <c r="M171" i="10"/>
  <c r="Q170" i="10"/>
  <c r="M170" i="10"/>
  <c r="Q169" i="10"/>
  <c r="M169" i="10"/>
  <c r="Q168" i="10"/>
  <c r="M168" i="10"/>
  <c r="Q167" i="10"/>
  <c r="M167" i="10"/>
  <c r="Q166" i="10"/>
  <c r="M166" i="10"/>
  <c r="Q165" i="10"/>
  <c r="M165" i="10"/>
  <c r="Q164" i="10"/>
  <c r="M164" i="10"/>
  <c r="Q163" i="10"/>
  <c r="M163" i="10"/>
  <c r="Q162" i="10"/>
  <c r="M162" i="10"/>
  <c r="Q161" i="10"/>
  <c r="M161" i="10"/>
  <c r="Q160" i="10"/>
  <c r="M160" i="10"/>
  <c r="Q159" i="10"/>
  <c r="M159" i="10"/>
  <c r="Q158" i="10"/>
  <c r="M158" i="10"/>
  <c r="Q157" i="10"/>
  <c r="M157" i="10"/>
  <c r="Q156" i="10"/>
  <c r="M156" i="10"/>
  <c r="Q155" i="10"/>
  <c r="M155" i="10"/>
  <c r="Q154" i="10"/>
  <c r="M154" i="10"/>
  <c r="Q153" i="10"/>
  <c r="M153" i="10"/>
  <c r="Q152" i="10"/>
  <c r="M152" i="10"/>
  <c r="Q151" i="10"/>
  <c r="M151" i="10"/>
  <c r="Q150" i="10"/>
  <c r="M150" i="10"/>
  <c r="Q149" i="10"/>
  <c r="M149" i="10"/>
  <c r="Q148" i="10"/>
  <c r="M148" i="10"/>
  <c r="Q147" i="10"/>
  <c r="M147" i="10"/>
  <c r="Q146" i="10"/>
  <c r="M146" i="10"/>
  <c r="Q145" i="10"/>
  <c r="M145" i="10"/>
  <c r="Q144" i="10"/>
  <c r="M144" i="10"/>
  <c r="Q143" i="10"/>
  <c r="M143" i="10"/>
  <c r="Q142" i="10"/>
  <c r="M142" i="10"/>
  <c r="Q141" i="10"/>
  <c r="M141" i="10"/>
  <c r="Q140" i="10"/>
  <c r="M140" i="10"/>
  <c r="Q139" i="10"/>
  <c r="M139" i="10"/>
  <c r="Q138" i="10"/>
  <c r="M138" i="10"/>
  <c r="Q137" i="10"/>
  <c r="M137" i="10"/>
  <c r="Q136" i="10"/>
  <c r="M136" i="10"/>
  <c r="Q135" i="10"/>
  <c r="M135" i="10"/>
  <c r="Q134" i="10"/>
  <c r="M134" i="10"/>
  <c r="Q133" i="10"/>
  <c r="M133" i="10"/>
  <c r="Q132" i="10"/>
  <c r="M132" i="10"/>
  <c r="Q131" i="10"/>
  <c r="M131" i="10"/>
  <c r="Q130" i="10"/>
  <c r="M130" i="10"/>
  <c r="Q129" i="10"/>
  <c r="M129" i="10"/>
  <c r="Q128" i="10"/>
  <c r="M128" i="10"/>
  <c r="Q127" i="10"/>
  <c r="M127" i="10"/>
  <c r="Q126" i="10"/>
  <c r="M126" i="10"/>
  <c r="Q125" i="10"/>
  <c r="M125" i="10"/>
  <c r="Q124" i="10"/>
  <c r="M124" i="10"/>
  <c r="Q123" i="10"/>
  <c r="M123" i="10"/>
  <c r="Q122" i="10"/>
  <c r="M122" i="10"/>
  <c r="Q121" i="10"/>
  <c r="M121" i="10"/>
  <c r="Q120" i="10"/>
  <c r="M120" i="10"/>
  <c r="Q119" i="10"/>
  <c r="M119" i="10"/>
  <c r="Q118" i="10"/>
  <c r="M118" i="10"/>
  <c r="Q117" i="10"/>
  <c r="M117" i="10"/>
  <c r="Q116" i="10"/>
  <c r="M116" i="10"/>
  <c r="Q115" i="10"/>
  <c r="M115" i="10"/>
  <c r="Q114" i="10"/>
  <c r="M114" i="10"/>
  <c r="Q113" i="10"/>
  <c r="M113" i="10"/>
  <c r="Q112" i="10"/>
  <c r="M112" i="10"/>
  <c r="Q111" i="10"/>
  <c r="M111" i="10"/>
  <c r="Q110" i="10"/>
  <c r="M110" i="10"/>
  <c r="Q109" i="10"/>
  <c r="M109" i="10"/>
  <c r="Q108" i="10"/>
  <c r="M108" i="10"/>
  <c r="Q107" i="10"/>
  <c r="M107" i="10"/>
  <c r="Q106" i="10"/>
  <c r="M106" i="10"/>
  <c r="Q105" i="10"/>
  <c r="M105" i="10"/>
  <c r="Q104" i="10"/>
  <c r="M104" i="10"/>
  <c r="Q103" i="10"/>
  <c r="M103" i="10"/>
  <c r="Q102" i="10"/>
  <c r="M102" i="10"/>
  <c r="Q101" i="10"/>
  <c r="M101" i="10"/>
  <c r="Q100" i="10"/>
  <c r="M100" i="10"/>
  <c r="Q99" i="10"/>
  <c r="M99" i="10"/>
  <c r="Q98" i="10"/>
  <c r="M98" i="10"/>
  <c r="Q97" i="10"/>
  <c r="M97" i="10"/>
  <c r="Q96" i="10"/>
  <c r="M96" i="10"/>
  <c r="Q95" i="10"/>
  <c r="M95" i="10"/>
  <c r="Q94" i="10"/>
  <c r="M94" i="10"/>
  <c r="Q93" i="10"/>
  <c r="M93" i="10"/>
  <c r="Q92" i="10"/>
  <c r="M92" i="10"/>
  <c r="Q91" i="10"/>
  <c r="M91" i="10"/>
  <c r="Q90" i="10"/>
  <c r="M90" i="10"/>
  <c r="Q89" i="10"/>
  <c r="M89" i="10"/>
  <c r="Q88" i="10"/>
  <c r="M88" i="10"/>
  <c r="Q87" i="10"/>
  <c r="M87" i="10"/>
  <c r="Q86" i="10"/>
  <c r="M86" i="10"/>
  <c r="Q85" i="10"/>
  <c r="M85" i="10"/>
  <c r="Q84" i="10"/>
  <c r="M84" i="10"/>
  <c r="Q83" i="10"/>
  <c r="M83" i="10"/>
  <c r="Q82" i="10"/>
  <c r="M82" i="10"/>
  <c r="Q81" i="10"/>
  <c r="M81" i="10"/>
  <c r="Q80" i="10"/>
  <c r="M80" i="10"/>
  <c r="Q79" i="10"/>
  <c r="M79" i="10"/>
  <c r="Q78" i="10"/>
  <c r="M78" i="10"/>
  <c r="Q77" i="10"/>
  <c r="M77" i="10"/>
  <c r="Q76" i="10"/>
  <c r="M76" i="10"/>
  <c r="Q75" i="10"/>
  <c r="M75" i="10"/>
  <c r="Q74" i="10"/>
  <c r="M74" i="10"/>
  <c r="Q73" i="10"/>
  <c r="M73" i="10"/>
  <c r="Q72" i="10"/>
  <c r="M72" i="10"/>
  <c r="Q71" i="10"/>
  <c r="M71" i="10"/>
  <c r="Q70" i="10"/>
  <c r="M70" i="10"/>
  <c r="Q69" i="10"/>
  <c r="M69" i="10"/>
  <c r="Q68" i="10"/>
  <c r="M68" i="10"/>
  <c r="Q67" i="10"/>
  <c r="M67" i="10"/>
  <c r="Q66" i="10"/>
  <c r="M66" i="10"/>
  <c r="Q65" i="10"/>
  <c r="M65" i="10"/>
  <c r="Q64" i="10"/>
  <c r="M64" i="10"/>
  <c r="Q63" i="10"/>
  <c r="M63" i="10"/>
  <c r="Q62" i="10"/>
  <c r="M62" i="10"/>
  <c r="Q61" i="10"/>
  <c r="M61" i="10"/>
  <c r="Q60" i="10"/>
  <c r="M60" i="10"/>
  <c r="Q59" i="10"/>
  <c r="M59" i="10"/>
  <c r="Q58" i="10"/>
  <c r="M58" i="10"/>
  <c r="Q57" i="10"/>
  <c r="M57" i="10"/>
  <c r="Q56" i="10"/>
  <c r="M56" i="10"/>
  <c r="Q55" i="10"/>
  <c r="M55" i="10"/>
  <c r="Q54" i="10"/>
  <c r="M54" i="10"/>
  <c r="Q53" i="10"/>
  <c r="M53" i="10"/>
  <c r="Q52" i="10"/>
  <c r="M52" i="10"/>
  <c r="Q51" i="10"/>
  <c r="M51" i="10"/>
  <c r="Q50" i="10"/>
  <c r="M50" i="10"/>
  <c r="Q49" i="10"/>
  <c r="M49" i="10"/>
  <c r="Q48" i="10"/>
  <c r="M48" i="10"/>
  <c r="Q47" i="10"/>
  <c r="M47" i="10"/>
  <c r="Q46" i="10"/>
  <c r="M46" i="10"/>
  <c r="Q45" i="10"/>
  <c r="M45" i="10"/>
  <c r="Q44" i="10"/>
  <c r="M44" i="10"/>
  <c r="Q43" i="10"/>
  <c r="M43" i="10"/>
  <c r="Q42" i="10"/>
  <c r="M42" i="10"/>
  <c r="Q41" i="10"/>
  <c r="M41" i="10"/>
  <c r="Q40" i="10"/>
  <c r="M40" i="10"/>
  <c r="Q39" i="10"/>
  <c r="M39" i="10"/>
  <c r="Q38" i="10"/>
  <c r="M38" i="10"/>
  <c r="Q37" i="10"/>
  <c r="M37" i="10"/>
  <c r="Q36" i="10"/>
  <c r="M36" i="10"/>
  <c r="Q35" i="10"/>
  <c r="M35" i="10"/>
  <c r="Q34" i="10"/>
  <c r="M34" i="10"/>
  <c r="Q33" i="10"/>
  <c r="M33" i="10"/>
  <c r="Q32" i="10"/>
  <c r="M32" i="10"/>
  <c r="Q31" i="10"/>
  <c r="M31" i="10"/>
  <c r="Q30" i="10"/>
  <c r="M30" i="10"/>
  <c r="Q29" i="10"/>
  <c r="M29" i="10"/>
  <c r="Q28" i="10"/>
  <c r="M28" i="10"/>
  <c r="Q27" i="10"/>
  <c r="M27" i="10"/>
  <c r="Q26" i="10"/>
  <c r="M26" i="10"/>
  <c r="Q25" i="10"/>
  <c r="M25" i="10"/>
  <c r="Q24" i="10"/>
  <c r="M24" i="10"/>
  <c r="Q23" i="10"/>
  <c r="M23" i="10"/>
  <c r="Q22" i="10"/>
  <c r="M22" i="10"/>
  <c r="Q21" i="10"/>
  <c r="M21" i="10"/>
  <c r="Q20" i="10"/>
  <c r="M20" i="10"/>
  <c r="Q19" i="10"/>
  <c r="M19" i="10"/>
  <c r="Q18" i="10"/>
  <c r="M18" i="10"/>
  <c r="Q17" i="10"/>
  <c r="M17" i="10"/>
  <c r="Q16" i="10"/>
  <c r="M16" i="10"/>
  <c r="Q15" i="10"/>
  <c r="M15" i="10"/>
  <c r="Q14" i="10"/>
  <c r="M14" i="10"/>
  <c r="Q13" i="10"/>
  <c r="M13" i="10"/>
  <c r="Q12" i="10"/>
  <c r="M12" i="10"/>
  <c r="Q11" i="10"/>
  <c r="M11" i="10"/>
  <c r="Q10" i="10"/>
  <c r="Q176" i="10" s="1"/>
  <c r="M10" i="10"/>
  <c r="M176" i="10" s="1"/>
  <c r="B9" i="10"/>
  <c r="C9" i="10" s="1"/>
  <c r="D9" i="10" s="1"/>
  <c r="E9" i="10" s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P176" i="9"/>
  <c r="O176" i="9"/>
  <c r="N176" i="9"/>
  <c r="L176" i="9"/>
  <c r="K176" i="9"/>
  <c r="J176" i="9"/>
  <c r="I176" i="9"/>
  <c r="H176" i="9"/>
  <c r="Q175" i="9"/>
  <c r="M175" i="9"/>
  <c r="Q174" i="9"/>
  <c r="M174" i="9"/>
  <c r="Q173" i="9"/>
  <c r="M173" i="9"/>
  <c r="Q172" i="9"/>
  <c r="M172" i="9"/>
  <c r="Q171" i="9"/>
  <c r="M171" i="9"/>
  <c r="Q170" i="9"/>
  <c r="M170" i="9"/>
  <c r="Q169" i="9"/>
  <c r="M169" i="9"/>
  <c r="Q168" i="9"/>
  <c r="M168" i="9"/>
  <c r="Q167" i="9"/>
  <c r="M167" i="9"/>
  <c r="Q166" i="9"/>
  <c r="M166" i="9"/>
  <c r="Q165" i="9"/>
  <c r="M165" i="9"/>
  <c r="Q164" i="9"/>
  <c r="M164" i="9"/>
  <c r="Q163" i="9"/>
  <c r="M163" i="9"/>
  <c r="Q162" i="9"/>
  <c r="M162" i="9"/>
  <c r="Q161" i="9"/>
  <c r="M161" i="9"/>
  <c r="Q160" i="9"/>
  <c r="M160" i="9"/>
  <c r="Q159" i="9"/>
  <c r="M159" i="9"/>
  <c r="Q158" i="9"/>
  <c r="M158" i="9"/>
  <c r="Q157" i="9"/>
  <c r="M157" i="9"/>
  <c r="Q156" i="9"/>
  <c r="M156" i="9"/>
  <c r="Q155" i="9"/>
  <c r="M155" i="9"/>
  <c r="Q154" i="9"/>
  <c r="M154" i="9"/>
  <c r="Q153" i="9"/>
  <c r="M153" i="9"/>
  <c r="Q152" i="9"/>
  <c r="M152" i="9"/>
  <c r="Q151" i="9"/>
  <c r="M151" i="9"/>
  <c r="Q150" i="9"/>
  <c r="M150" i="9"/>
  <c r="Q149" i="9"/>
  <c r="M149" i="9"/>
  <c r="Q148" i="9"/>
  <c r="M148" i="9"/>
  <c r="Q147" i="9"/>
  <c r="M147" i="9"/>
  <c r="Q146" i="9"/>
  <c r="M146" i="9"/>
  <c r="Q145" i="9"/>
  <c r="M145" i="9"/>
  <c r="Q144" i="9"/>
  <c r="M144" i="9"/>
  <c r="Q143" i="9"/>
  <c r="M143" i="9"/>
  <c r="Q142" i="9"/>
  <c r="M142" i="9"/>
  <c r="Q141" i="9"/>
  <c r="M141" i="9"/>
  <c r="Q140" i="9"/>
  <c r="M140" i="9"/>
  <c r="Q139" i="9"/>
  <c r="M139" i="9"/>
  <c r="Q138" i="9"/>
  <c r="M138" i="9"/>
  <c r="Q137" i="9"/>
  <c r="M137" i="9"/>
  <c r="Q136" i="9"/>
  <c r="M136" i="9"/>
  <c r="Q135" i="9"/>
  <c r="M135" i="9"/>
  <c r="Q134" i="9"/>
  <c r="M134" i="9"/>
  <c r="Q133" i="9"/>
  <c r="M133" i="9"/>
  <c r="Q132" i="9"/>
  <c r="M132" i="9"/>
  <c r="Q131" i="9"/>
  <c r="M131" i="9"/>
  <c r="Q130" i="9"/>
  <c r="M130" i="9"/>
  <c r="Q129" i="9"/>
  <c r="M129" i="9"/>
  <c r="Q128" i="9"/>
  <c r="M128" i="9"/>
  <c r="Q127" i="9"/>
  <c r="M127" i="9"/>
  <c r="Q126" i="9"/>
  <c r="M126" i="9"/>
  <c r="Q125" i="9"/>
  <c r="M125" i="9"/>
  <c r="Q124" i="9"/>
  <c r="M124" i="9"/>
  <c r="Q123" i="9"/>
  <c r="M123" i="9"/>
  <c r="Q122" i="9"/>
  <c r="M122" i="9"/>
  <c r="Q121" i="9"/>
  <c r="M121" i="9"/>
  <c r="Q120" i="9"/>
  <c r="M120" i="9"/>
  <c r="Q119" i="9"/>
  <c r="M119" i="9"/>
  <c r="Q118" i="9"/>
  <c r="M118" i="9"/>
  <c r="Q117" i="9"/>
  <c r="M117" i="9"/>
  <c r="Q116" i="9"/>
  <c r="M116" i="9"/>
  <c r="Q115" i="9"/>
  <c r="M115" i="9"/>
  <c r="Q114" i="9"/>
  <c r="M114" i="9"/>
  <c r="Q113" i="9"/>
  <c r="M113" i="9"/>
  <c r="Q112" i="9"/>
  <c r="M112" i="9"/>
  <c r="Q111" i="9"/>
  <c r="M111" i="9"/>
  <c r="Q110" i="9"/>
  <c r="M110" i="9"/>
  <c r="Q109" i="9"/>
  <c r="M109" i="9"/>
  <c r="Q108" i="9"/>
  <c r="M108" i="9"/>
  <c r="Q107" i="9"/>
  <c r="M107" i="9"/>
  <c r="Q106" i="9"/>
  <c r="M106" i="9"/>
  <c r="Q105" i="9"/>
  <c r="M105" i="9"/>
  <c r="Q104" i="9"/>
  <c r="M104" i="9"/>
  <c r="Q103" i="9"/>
  <c r="M103" i="9"/>
  <c r="Q102" i="9"/>
  <c r="M102" i="9"/>
  <c r="Q101" i="9"/>
  <c r="M101" i="9"/>
  <c r="Q100" i="9"/>
  <c r="M100" i="9"/>
  <c r="Q99" i="9"/>
  <c r="M99" i="9"/>
  <c r="Q98" i="9"/>
  <c r="M98" i="9"/>
  <c r="Q97" i="9"/>
  <c r="M97" i="9"/>
  <c r="Q96" i="9"/>
  <c r="M96" i="9"/>
  <c r="Q95" i="9"/>
  <c r="M95" i="9"/>
  <c r="Q94" i="9"/>
  <c r="M94" i="9"/>
  <c r="Q93" i="9"/>
  <c r="M93" i="9"/>
  <c r="Q92" i="9"/>
  <c r="M92" i="9"/>
  <c r="Q91" i="9"/>
  <c r="M91" i="9"/>
  <c r="Q90" i="9"/>
  <c r="M90" i="9"/>
  <c r="Q89" i="9"/>
  <c r="M89" i="9"/>
  <c r="Q88" i="9"/>
  <c r="M88" i="9"/>
  <c r="Q87" i="9"/>
  <c r="M87" i="9"/>
  <c r="Q86" i="9"/>
  <c r="M86" i="9"/>
  <c r="Q85" i="9"/>
  <c r="M85" i="9"/>
  <c r="Q84" i="9"/>
  <c r="M84" i="9"/>
  <c r="Q83" i="9"/>
  <c r="M83" i="9"/>
  <c r="Q82" i="9"/>
  <c r="M82" i="9"/>
  <c r="Q81" i="9"/>
  <c r="M81" i="9"/>
  <c r="Q80" i="9"/>
  <c r="M80" i="9"/>
  <c r="Q79" i="9"/>
  <c r="M79" i="9"/>
  <c r="Q78" i="9"/>
  <c r="M78" i="9"/>
  <c r="Q77" i="9"/>
  <c r="M77" i="9"/>
  <c r="Q76" i="9"/>
  <c r="M76" i="9"/>
  <c r="Q75" i="9"/>
  <c r="M75" i="9"/>
  <c r="Q74" i="9"/>
  <c r="M74" i="9"/>
  <c r="Q73" i="9"/>
  <c r="M73" i="9"/>
  <c r="Q72" i="9"/>
  <c r="M72" i="9"/>
  <c r="Q71" i="9"/>
  <c r="M71" i="9"/>
  <c r="Q70" i="9"/>
  <c r="M70" i="9"/>
  <c r="Q69" i="9"/>
  <c r="M69" i="9"/>
  <c r="Q68" i="9"/>
  <c r="M68" i="9"/>
  <c r="Q67" i="9"/>
  <c r="M67" i="9"/>
  <c r="Q66" i="9"/>
  <c r="M66" i="9"/>
  <c r="Q65" i="9"/>
  <c r="M65" i="9"/>
  <c r="Q64" i="9"/>
  <c r="M64" i="9"/>
  <c r="Q63" i="9"/>
  <c r="M63" i="9"/>
  <c r="Q62" i="9"/>
  <c r="M62" i="9"/>
  <c r="Q61" i="9"/>
  <c r="M61" i="9"/>
  <c r="Q60" i="9"/>
  <c r="M60" i="9"/>
  <c r="Q59" i="9"/>
  <c r="M59" i="9"/>
  <c r="Q58" i="9"/>
  <c r="M58" i="9"/>
  <c r="Q57" i="9"/>
  <c r="M57" i="9"/>
  <c r="Q56" i="9"/>
  <c r="M56" i="9"/>
  <c r="Q55" i="9"/>
  <c r="M55" i="9"/>
  <c r="Q54" i="9"/>
  <c r="M54" i="9"/>
  <c r="Q53" i="9"/>
  <c r="M53" i="9"/>
  <c r="Q52" i="9"/>
  <c r="M52" i="9"/>
  <c r="Q51" i="9"/>
  <c r="M51" i="9"/>
  <c r="Q50" i="9"/>
  <c r="M50" i="9"/>
  <c r="Q49" i="9"/>
  <c r="M49" i="9"/>
  <c r="Q48" i="9"/>
  <c r="M48" i="9"/>
  <c r="Q47" i="9"/>
  <c r="M47" i="9"/>
  <c r="Q46" i="9"/>
  <c r="M46" i="9"/>
  <c r="Q45" i="9"/>
  <c r="M45" i="9"/>
  <c r="Q44" i="9"/>
  <c r="M44" i="9"/>
  <c r="Q43" i="9"/>
  <c r="M43" i="9"/>
  <c r="Q42" i="9"/>
  <c r="M42" i="9"/>
  <c r="Q41" i="9"/>
  <c r="M41" i="9"/>
  <c r="Q40" i="9"/>
  <c r="M40" i="9"/>
  <c r="Q39" i="9"/>
  <c r="M39" i="9"/>
  <c r="Q38" i="9"/>
  <c r="M38" i="9"/>
  <c r="Q37" i="9"/>
  <c r="M37" i="9"/>
  <c r="Q36" i="9"/>
  <c r="M36" i="9"/>
  <c r="Q35" i="9"/>
  <c r="M35" i="9"/>
  <c r="Q34" i="9"/>
  <c r="M34" i="9"/>
  <c r="Q33" i="9"/>
  <c r="M33" i="9"/>
  <c r="Q32" i="9"/>
  <c r="M32" i="9"/>
  <c r="Q31" i="9"/>
  <c r="M31" i="9"/>
  <c r="Q30" i="9"/>
  <c r="M30" i="9"/>
  <c r="Q29" i="9"/>
  <c r="M29" i="9"/>
  <c r="Q28" i="9"/>
  <c r="M28" i="9"/>
  <c r="Q27" i="9"/>
  <c r="M27" i="9"/>
  <c r="Q26" i="9"/>
  <c r="M26" i="9"/>
  <c r="Q25" i="9"/>
  <c r="M25" i="9"/>
  <c r="Q24" i="9"/>
  <c r="M24" i="9"/>
  <c r="Q23" i="9"/>
  <c r="M23" i="9"/>
  <c r="Q22" i="9"/>
  <c r="M22" i="9"/>
  <c r="Q21" i="9"/>
  <c r="M21" i="9"/>
  <c r="Q20" i="9"/>
  <c r="M20" i="9"/>
  <c r="Q19" i="9"/>
  <c r="M19" i="9"/>
  <c r="Q18" i="9"/>
  <c r="M18" i="9"/>
  <c r="Q17" i="9"/>
  <c r="M17" i="9"/>
  <c r="Q16" i="9"/>
  <c r="M16" i="9"/>
  <c r="Q15" i="9"/>
  <c r="M15" i="9"/>
  <c r="Q14" i="9"/>
  <c r="M14" i="9"/>
  <c r="Q13" i="9"/>
  <c r="M13" i="9"/>
  <c r="Q12" i="9"/>
  <c r="M12" i="9"/>
  <c r="Q11" i="9"/>
  <c r="M11" i="9"/>
  <c r="Q10" i="9"/>
  <c r="Q176" i="9" s="1"/>
  <c r="M10" i="9"/>
  <c r="M176" i="9" s="1"/>
  <c r="B9" i="9"/>
  <c r="C9" i="9" s="1"/>
  <c r="D9" i="9" s="1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P174" i="8"/>
  <c r="O174" i="8"/>
  <c r="N174" i="8"/>
  <c r="L174" i="8"/>
  <c r="K174" i="8"/>
  <c r="J174" i="8"/>
  <c r="I174" i="8"/>
  <c r="H174" i="8"/>
  <c r="Q173" i="8"/>
  <c r="M173" i="8"/>
  <c r="Q172" i="8"/>
  <c r="M172" i="8"/>
  <c r="Q171" i="8"/>
  <c r="M171" i="8"/>
  <c r="Q170" i="8"/>
  <c r="M170" i="8"/>
  <c r="Q169" i="8"/>
  <c r="M169" i="8"/>
  <c r="Q168" i="8"/>
  <c r="M168" i="8"/>
  <c r="Q167" i="8"/>
  <c r="M167" i="8"/>
  <c r="Q166" i="8"/>
  <c r="M166" i="8"/>
  <c r="Q165" i="8"/>
  <c r="M165" i="8"/>
  <c r="Q164" i="8"/>
  <c r="M164" i="8"/>
  <c r="Q163" i="8"/>
  <c r="M163" i="8"/>
  <c r="Q162" i="8"/>
  <c r="M162" i="8"/>
  <c r="Q161" i="8"/>
  <c r="M161" i="8"/>
  <c r="Q160" i="8"/>
  <c r="M160" i="8"/>
  <c r="Q159" i="8"/>
  <c r="M159" i="8"/>
  <c r="Q158" i="8"/>
  <c r="M158" i="8"/>
  <c r="Q157" i="8"/>
  <c r="M157" i="8"/>
  <c r="Q156" i="8"/>
  <c r="M156" i="8"/>
  <c r="Q155" i="8"/>
  <c r="M155" i="8"/>
  <c r="Q154" i="8"/>
  <c r="M154" i="8"/>
  <c r="Q153" i="8"/>
  <c r="M153" i="8"/>
  <c r="Q152" i="8"/>
  <c r="M152" i="8"/>
  <c r="Q151" i="8"/>
  <c r="M151" i="8"/>
  <c r="Q150" i="8"/>
  <c r="M150" i="8"/>
  <c r="Q149" i="8"/>
  <c r="M149" i="8"/>
  <c r="Q148" i="8"/>
  <c r="M148" i="8"/>
  <c r="Q147" i="8"/>
  <c r="M147" i="8"/>
  <c r="Q146" i="8"/>
  <c r="M146" i="8"/>
  <c r="Q145" i="8"/>
  <c r="M145" i="8"/>
  <c r="Q144" i="8"/>
  <c r="M144" i="8"/>
  <c r="Q143" i="8"/>
  <c r="M143" i="8"/>
  <c r="Q142" i="8"/>
  <c r="M142" i="8"/>
  <c r="Q141" i="8"/>
  <c r="M141" i="8"/>
  <c r="Q140" i="8"/>
  <c r="M140" i="8"/>
  <c r="Q139" i="8"/>
  <c r="M139" i="8"/>
  <c r="Q138" i="8"/>
  <c r="M138" i="8"/>
  <c r="Q137" i="8"/>
  <c r="M137" i="8"/>
  <c r="Q136" i="8"/>
  <c r="M136" i="8"/>
  <c r="Q135" i="8"/>
  <c r="M135" i="8"/>
  <c r="Q134" i="8"/>
  <c r="M134" i="8"/>
  <c r="Q133" i="8"/>
  <c r="M133" i="8"/>
  <c r="Q132" i="8"/>
  <c r="M132" i="8"/>
  <c r="Q131" i="8"/>
  <c r="M131" i="8"/>
  <c r="Q130" i="8"/>
  <c r="M130" i="8"/>
  <c r="Q129" i="8"/>
  <c r="M129" i="8"/>
  <c r="Q128" i="8"/>
  <c r="M128" i="8"/>
  <c r="Q127" i="8"/>
  <c r="M127" i="8"/>
  <c r="Q126" i="8"/>
  <c r="M126" i="8"/>
  <c r="Q125" i="8"/>
  <c r="M125" i="8"/>
  <c r="Q124" i="8"/>
  <c r="M124" i="8"/>
  <c r="Q123" i="8"/>
  <c r="M123" i="8"/>
  <c r="Q122" i="8"/>
  <c r="M122" i="8"/>
  <c r="Q121" i="8"/>
  <c r="M121" i="8"/>
  <c r="Q120" i="8"/>
  <c r="M120" i="8"/>
  <c r="Q119" i="8"/>
  <c r="M119" i="8"/>
  <c r="Q118" i="8"/>
  <c r="M118" i="8"/>
  <c r="Q117" i="8"/>
  <c r="M117" i="8"/>
  <c r="Q116" i="8"/>
  <c r="M116" i="8"/>
  <c r="Q115" i="8"/>
  <c r="M115" i="8"/>
  <c r="Q114" i="8"/>
  <c r="M114" i="8"/>
  <c r="Q113" i="8"/>
  <c r="M113" i="8"/>
  <c r="Q112" i="8"/>
  <c r="M112" i="8"/>
  <c r="Q111" i="8"/>
  <c r="M111" i="8"/>
  <c r="Q110" i="8"/>
  <c r="M110" i="8"/>
  <c r="Q109" i="8"/>
  <c r="M109" i="8"/>
  <c r="Q108" i="8"/>
  <c r="M108" i="8"/>
  <c r="Q107" i="8"/>
  <c r="M107" i="8"/>
  <c r="Q106" i="8"/>
  <c r="M106" i="8"/>
  <c r="Q105" i="8"/>
  <c r="M105" i="8"/>
  <c r="Q104" i="8"/>
  <c r="M104" i="8"/>
  <c r="Q103" i="8"/>
  <c r="M103" i="8"/>
  <c r="Q102" i="8"/>
  <c r="M102" i="8"/>
  <c r="Q101" i="8"/>
  <c r="M101" i="8"/>
  <c r="Q100" i="8"/>
  <c r="M100" i="8"/>
  <c r="Q99" i="8"/>
  <c r="M99" i="8"/>
  <c r="Q98" i="8"/>
  <c r="M98" i="8"/>
  <c r="Q97" i="8"/>
  <c r="M97" i="8"/>
  <c r="Q96" i="8"/>
  <c r="M96" i="8"/>
  <c r="Q95" i="8"/>
  <c r="M95" i="8"/>
  <c r="Q94" i="8"/>
  <c r="M94" i="8"/>
  <c r="Q93" i="8"/>
  <c r="M93" i="8"/>
  <c r="Q92" i="8"/>
  <c r="M92" i="8"/>
  <c r="Q91" i="8"/>
  <c r="M91" i="8"/>
  <c r="Q90" i="8"/>
  <c r="M90" i="8"/>
  <c r="Q89" i="8"/>
  <c r="M89" i="8"/>
  <c r="Q88" i="8"/>
  <c r="M88" i="8"/>
  <c r="Q87" i="8"/>
  <c r="M87" i="8"/>
  <c r="Q86" i="8"/>
  <c r="M86" i="8"/>
  <c r="Q85" i="8"/>
  <c r="M85" i="8"/>
  <c r="Q84" i="8"/>
  <c r="M84" i="8"/>
  <c r="Q83" i="8"/>
  <c r="M83" i="8"/>
  <c r="Q82" i="8"/>
  <c r="M82" i="8"/>
  <c r="Q81" i="8"/>
  <c r="M81" i="8"/>
  <c r="Q80" i="8"/>
  <c r="M80" i="8"/>
  <c r="Q79" i="8"/>
  <c r="M79" i="8"/>
  <c r="Q78" i="8"/>
  <c r="M78" i="8"/>
  <c r="Q77" i="8"/>
  <c r="M77" i="8"/>
  <c r="Q76" i="8"/>
  <c r="M76" i="8"/>
  <c r="Q75" i="8"/>
  <c r="M75" i="8"/>
  <c r="Q74" i="8"/>
  <c r="M74" i="8"/>
  <c r="Q73" i="8"/>
  <c r="M73" i="8"/>
  <c r="Q72" i="8"/>
  <c r="M72" i="8"/>
  <c r="Q71" i="8"/>
  <c r="M71" i="8"/>
  <c r="Q70" i="8"/>
  <c r="M70" i="8"/>
  <c r="Q69" i="8"/>
  <c r="M69" i="8"/>
  <c r="Q68" i="8"/>
  <c r="M68" i="8"/>
  <c r="Q67" i="8"/>
  <c r="M67" i="8"/>
  <c r="Q66" i="8"/>
  <c r="M66" i="8"/>
  <c r="Q65" i="8"/>
  <c r="M65" i="8"/>
  <c r="Q64" i="8"/>
  <c r="M64" i="8"/>
  <c r="Q63" i="8"/>
  <c r="M63" i="8"/>
  <c r="Q62" i="8"/>
  <c r="M62" i="8"/>
  <c r="Q61" i="8"/>
  <c r="M61" i="8"/>
  <c r="Q60" i="8"/>
  <c r="M60" i="8"/>
  <c r="Q59" i="8"/>
  <c r="M59" i="8"/>
  <c r="Q58" i="8"/>
  <c r="M58" i="8"/>
  <c r="Q57" i="8"/>
  <c r="M57" i="8"/>
  <c r="Q56" i="8"/>
  <c r="M56" i="8"/>
  <c r="Q55" i="8"/>
  <c r="M55" i="8"/>
  <c r="Q54" i="8"/>
  <c r="M54" i="8"/>
  <c r="Q53" i="8"/>
  <c r="M53" i="8"/>
  <c r="Q52" i="8"/>
  <c r="M52" i="8"/>
  <c r="Q51" i="8"/>
  <c r="M51" i="8"/>
  <c r="Q50" i="8"/>
  <c r="M50" i="8"/>
  <c r="Q49" i="8"/>
  <c r="M49" i="8"/>
  <c r="Q48" i="8"/>
  <c r="M48" i="8"/>
  <c r="Q47" i="8"/>
  <c r="M47" i="8"/>
  <c r="Q46" i="8"/>
  <c r="M46" i="8"/>
  <c r="Q45" i="8"/>
  <c r="M45" i="8"/>
  <c r="Q44" i="8"/>
  <c r="M44" i="8"/>
  <c r="Q43" i="8"/>
  <c r="M43" i="8"/>
  <c r="Q42" i="8"/>
  <c r="M42" i="8"/>
  <c r="Q41" i="8"/>
  <c r="M41" i="8"/>
  <c r="Q40" i="8"/>
  <c r="M40" i="8"/>
  <c r="Q39" i="8"/>
  <c r="M39" i="8"/>
  <c r="Q38" i="8"/>
  <c r="M38" i="8"/>
  <c r="Q37" i="8"/>
  <c r="M37" i="8"/>
  <c r="Q36" i="8"/>
  <c r="M36" i="8"/>
  <c r="Q35" i="8"/>
  <c r="M35" i="8"/>
  <c r="Q34" i="8"/>
  <c r="M34" i="8"/>
  <c r="Q33" i="8"/>
  <c r="M33" i="8"/>
  <c r="Q32" i="8"/>
  <c r="M32" i="8"/>
  <c r="Q31" i="8"/>
  <c r="M31" i="8"/>
  <c r="Q30" i="8"/>
  <c r="M30" i="8"/>
  <c r="Q29" i="8"/>
  <c r="M29" i="8"/>
  <c r="Q28" i="8"/>
  <c r="M28" i="8"/>
  <c r="Q27" i="8"/>
  <c r="M27" i="8"/>
  <c r="Q26" i="8"/>
  <c r="M26" i="8"/>
  <c r="Q25" i="8"/>
  <c r="M25" i="8"/>
  <c r="Q24" i="8"/>
  <c r="M24" i="8"/>
  <c r="Q23" i="8"/>
  <c r="M23" i="8"/>
  <c r="Q22" i="8"/>
  <c r="M22" i="8"/>
  <c r="Q21" i="8"/>
  <c r="M21" i="8"/>
  <c r="Q20" i="8"/>
  <c r="M20" i="8"/>
  <c r="Q19" i="8"/>
  <c r="M19" i="8"/>
  <c r="Q18" i="8"/>
  <c r="M18" i="8"/>
  <c r="Q17" i="8"/>
  <c r="M17" i="8"/>
  <c r="Q16" i="8"/>
  <c r="M16" i="8"/>
  <c r="Q15" i="8"/>
  <c r="M15" i="8"/>
  <c r="Q14" i="8"/>
  <c r="M14" i="8"/>
  <c r="Q13" i="8"/>
  <c r="M13" i="8"/>
  <c r="Q12" i="8"/>
  <c r="M12" i="8"/>
  <c r="Q11" i="8"/>
  <c r="M11" i="8"/>
  <c r="Q10" i="8"/>
  <c r="Q174" i="8" s="1"/>
  <c r="M10" i="8"/>
  <c r="M174" i="8" s="1"/>
  <c r="B9" i="8"/>
  <c r="C9" i="8" s="1"/>
  <c r="D9" i="8" s="1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P174" i="7"/>
  <c r="O174" i="7"/>
  <c r="N174" i="7"/>
  <c r="L174" i="7"/>
  <c r="K174" i="7"/>
  <c r="J174" i="7"/>
  <c r="I174" i="7"/>
  <c r="H174" i="7"/>
  <c r="Q173" i="7"/>
  <c r="M173" i="7"/>
  <c r="Q172" i="7"/>
  <c r="M172" i="7"/>
  <c r="Q171" i="7"/>
  <c r="M171" i="7"/>
  <c r="Q170" i="7"/>
  <c r="M170" i="7"/>
  <c r="Q169" i="7"/>
  <c r="M169" i="7"/>
  <c r="Q168" i="7"/>
  <c r="M168" i="7"/>
  <c r="Q167" i="7"/>
  <c r="M167" i="7"/>
  <c r="Q166" i="7"/>
  <c r="M166" i="7"/>
  <c r="Q165" i="7"/>
  <c r="M165" i="7"/>
  <c r="Q164" i="7"/>
  <c r="M164" i="7"/>
  <c r="Q163" i="7"/>
  <c r="M163" i="7"/>
  <c r="Q162" i="7"/>
  <c r="M162" i="7"/>
  <c r="Q161" i="7"/>
  <c r="M161" i="7"/>
  <c r="Q160" i="7"/>
  <c r="M160" i="7"/>
  <c r="Q159" i="7"/>
  <c r="M159" i="7"/>
  <c r="Q158" i="7"/>
  <c r="M158" i="7"/>
  <c r="Q157" i="7"/>
  <c r="M157" i="7"/>
  <c r="Q156" i="7"/>
  <c r="M156" i="7"/>
  <c r="Q155" i="7"/>
  <c r="M155" i="7"/>
  <c r="Q154" i="7"/>
  <c r="M154" i="7"/>
  <c r="Q153" i="7"/>
  <c r="M153" i="7"/>
  <c r="Q152" i="7"/>
  <c r="M152" i="7"/>
  <c r="Q151" i="7"/>
  <c r="M151" i="7"/>
  <c r="Q150" i="7"/>
  <c r="M150" i="7"/>
  <c r="Q149" i="7"/>
  <c r="M149" i="7"/>
  <c r="Q148" i="7"/>
  <c r="M148" i="7"/>
  <c r="Q147" i="7"/>
  <c r="M147" i="7"/>
  <c r="Q146" i="7"/>
  <c r="M146" i="7"/>
  <c r="Q145" i="7"/>
  <c r="M145" i="7"/>
  <c r="Q144" i="7"/>
  <c r="M144" i="7"/>
  <c r="Q143" i="7"/>
  <c r="M143" i="7"/>
  <c r="Q142" i="7"/>
  <c r="M142" i="7"/>
  <c r="Q141" i="7"/>
  <c r="M141" i="7"/>
  <c r="Q140" i="7"/>
  <c r="M140" i="7"/>
  <c r="Q139" i="7"/>
  <c r="M139" i="7"/>
  <c r="Q138" i="7"/>
  <c r="M138" i="7"/>
  <c r="Q137" i="7"/>
  <c r="M137" i="7"/>
  <c r="Q136" i="7"/>
  <c r="M136" i="7"/>
  <c r="Q135" i="7"/>
  <c r="M135" i="7"/>
  <c r="Q134" i="7"/>
  <c r="M134" i="7"/>
  <c r="Q133" i="7"/>
  <c r="M133" i="7"/>
  <c r="Q132" i="7"/>
  <c r="M132" i="7"/>
  <c r="Q131" i="7"/>
  <c r="M131" i="7"/>
  <c r="Q130" i="7"/>
  <c r="M130" i="7"/>
  <c r="Q129" i="7"/>
  <c r="M129" i="7"/>
  <c r="Q128" i="7"/>
  <c r="M128" i="7"/>
  <c r="Q127" i="7"/>
  <c r="M127" i="7"/>
  <c r="Q126" i="7"/>
  <c r="M126" i="7"/>
  <c r="Q125" i="7"/>
  <c r="M125" i="7"/>
  <c r="Q124" i="7"/>
  <c r="M124" i="7"/>
  <c r="Q123" i="7"/>
  <c r="M123" i="7"/>
  <c r="Q122" i="7"/>
  <c r="M122" i="7"/>
  <c r="Q121" i="7"/>
  <c r="M121" i="7"/>
  <c r="Q120" i="7"/>
  <c r="M120" i="7"/>
  <c r="Q119" i="7"/>
  <c r="M119" i="7"/>
  <c r="Q118" i="7"/>
  <c r="M118" i="7"/>
  <c r="Q117" i="7"/>
  <c r="M117" i="7"/>
  <c r="Q116" i="7"/>
  <c r="M116" i="7"/>
  <c r="Q115" i="7"/>
  <c r="M115" i="7"/>
  <c r="Q114" i="7"/>
  <c r="M114" i="7"/>
  <c r="Q113" i="7"/>
  <c r="M113" i="7"/>
  <c r="Q112" i="7"/>
  <c r="M112" i="7"/>
  <c r="Q111" i="7"/>
  <c r="M111" i="7"/>
  <c r="Q110" i="7"/>
  <c r="M110" i="7"/>
  <c r="Q109" i="7"/>
  <c r="M109" i="7"/>
  <c r="Q108" i="7"/>
  <c r="M108" i="7"/>
  <c r="Q107" i="7"/>
  <c r="M107" i="7"/>
  <c r="Q106" i="7"/>
  <c r="M106" i="7"/>
  <c r="Q105" i="7"/>
  <c r="M105" i="7"/>
  <c r="Q104" i="7"/>
  <c r="M104" i="7"/>
  <c r="Q103" i="7"/>
  <c r="M103" i="7"/>
  <c r="Q102" i="7"/>
  <c r="M102" i="7"/>
  <c r="Q101" i="7"/>
  <c r="M101" i="7"/>
  <c r="Q100" i="7"/>
  <c r="M100" i="7"/>
  <c r="Q99" i="7"/>
  <c r="M99" i="7"/>
  <c r="Q98" i="7"/>
  <c r="M98" i="7"/>
  <c r="Q97" i="7"/>
  <c r="M97" i="7"/>
  <c r="Q96" i="7"/>
  <c r="M96" i="7"/>
  <c r="Q95" i="7"/>
  <c r="M95" i="7"/>
  <c r="Q94" i="7"/>
  <c r="M94" i="7"/>
  <c r="Q93" i="7"/>
  <c r="M93" i="7"/>
  <c r="Q92" i="7"/>
  <c r="M92" i="7"/>
  <c r="Q91" i="7"/>
  <c r="M91" i="7"/>
  <c r="Q90" i="7"/>
  <c r="M90" i="7"/>
  <c r="Q89" i="7"/>
  <c r="M89" i="7"/>
  <c r="Q88" i="7"/>
  <c r="M88" i="7"/>
  <c r="Q87" i="7"/>
  <c r="M87" i="7"/>
  <c r="Q86" i="7"/>
  <c r="M86" i="7"/>
  <c r="Q85" i="7"/>
  <c r="M85" i="7"/>
  <c r="Q84" i="7"/>
  <c r="M84" i="7"/>
  <c r="Q83" i="7"/>
  <c r="M83" i="7"/>
  <c r="Q82" i="7"/>
  <c r="M82" i="7"/>
  <c r="Q81" i="7"/>
  <c r="M81" i="7"/>
  <c r="Q80" i="7"/>
  <c r="M80" i="7"/>
  <c r="Q79" i="7"/>
  <c r="M79" i="7"/>
  <c r="Q78" i="7"/>
  <c r="M78" i="7"/>
  <c r="Q77" i="7"/>
  <c r="M77" i="7"/>
  <c r="Q76" i="7"/>
  <c r="M76" i="7"/>
  <c r="Q75" i="7"/>
  <c r="M75" i="7"/>
  <c r="Q74" i="7"/>
  <c r="M74" i="7"/>
  <c r="Q73" i="7"/>
  <c r="M73" i="7"/>
  <c r="Q72" i="7"/>
  <c r="M72" i="7"/>
  <c r="Q71" i="7"/>
  <c r="M71" i="7"/>
  <c r="Q70" i="7"/>
  <c r="M70" i="7"/>
  <c r="Q69" i="7"/>
  <c r="M69" i="7"/>
  <c r="Q68" i="7"/>
  <c r="M68" i="7"/>
  <c r="Q67" i="7"/>
  <c r="M67" i="7"/>
  <c r="Q66" i="7"/>
  <c r="M66" i="7"/>
  <c r="Q65" i="7"/>
  <c r="M65" i="7"/>
  <c r="Q64" i="7"/>
  <c r="M64" i="7"/>
  <c r="Q63" i="7"/>
  <c r="M63" i="7"/>
  <c r="Q62" i="7"/>
  <c r="M62" i="7"/>
  <c r="Q61" i="7"/>
  <c r="M61" i="7"/>
  <c r="Q60" i="7"/>
  <c r="M60" i="7"/>
  <c r="Q59" i="7"/>
  <c r="M59" i="7"/>
  <c r="Q58" i="7"/>
  <c r="M58" i="7"/>
  <c r="Q57" i="7"/>
  <c r="M57" i="7"/>
  <c r="Q56" i="7"/>
  <c r="M56" i="7"/>
  <c r="Q55" i="7"/>
  <c r="M55" i="7"/>
  <c r="Q54" i="7"/>
  <c r="M54" i="7"/>
  <c r="Q53" i="7"/>
  <c r="M53" i="7"/>
  <c r="Q52" i="7"/>
  <c r="M52" i="7"/>
  <c r="Q51" i="7"/>
  <c r="M51" i="7"/>
  <c r="Q50" i="7"/>
  <c r="M50" i="7"/>
  <c r="Q49" i="7"/>
  <c r="M49" i="7"/>
  <c r="Q48" i="7"/>
  <c r="M48" i="7"/>
  <c r="Q47" i="7"/>
  <c r="M47" i="7"/>
  <c r="Q46" i="7"/>
  <c r="M46" i="7"/>
  <c r="Q45" i="7"/>
  <c r="M45" i="7"/>
  <c r="Q44" i="7"/>
  <c r="M44" i="7"/>
  <c r="Q43" i="7"/>
  <c r="M43" i="7"/>
  <c r="Q42" i="7"/>
  <c r="M42" i="7"/>
  <c r="Q41" i="7"/>
  <c r="M41" i="7"/>
  <c r="Q40" i="7"/>
  <c r="M40" i="7"/>
  <c r="Q39" i="7"/>
  <c r="M39" i="7"/>
  <c r="Q38" i="7"/>
  <c r="M38" i="7"/>
  <c r="Q37" i="7"/>
  <c r="M37" i="7"/>
  <c r="Q36" i="7"/>
  <c r="M36" i="7"/>
  <c r="Q35" i="7"/>
  <c r="M35" i="7"/>
  <c r="Q34" i="7"/>
  <c r="M34" i="7"/>
  <c r="Q33" i="7"/>
  <c r="M33" i="7"/>
  <c r="Q32" i="7"/>
  <c r="M32" i="7"/>
  <c r="Q31" i="7"/>
  <c r="M31" i="7"/>
  <c r="Q30" i="7"/>
  <c r="M30" i="7"/>
  <c r="Q29" i="7"/>
  <c r="M29" i="7"/>
  <c r="Q28" i="7"/>
  <c r="M28" i="7"/>
  <c r="Q27" i="7"/>
  <c r="M27" i="7"/>
  <c r="Q26" i="7"/>
  <c r="M26" i="7"/>
  <c r="Q25" i="7"/>
  <c r="M25" i="7"/>
  <c r="Q24" i="7"/>
  <c r="M24" i="7"/>
  <c r="Q23" i="7"/>
  <c r="M23" i="7"/>
  <c r="Q22" i="7"/>
  <c r="M22" i="7"/>
  <c r="Q21" i="7"/>
  <c r="M21" i="7"/>
  <c r="Q20" i="7"/>
  <c r="M20" i="7"/>
  <c r="Q19" i="7"/>
  <c r="M19" i="7"/>
  <c r="Q18" i="7"/>
  <c r="M18" i="7"/>
  <c r="Q17" i="7"/>
  <c r="M17" i="7"/>
  <c r="Q16" i="7"/>
  <c r="M16" i="7"/>
  <c r="Q15" i="7"/>
  <c r="M15" i="7"/>
  <c r="Q14" i="7"/>
  <c r="M14" i="7"/>
  <c r="Q13" i="7"/>
  <c r="M13" i="7"/>
  <c r="Q12" i="7"/>
  <c r="M12" i="7"/>
  <c r="Q11" i="7"/>
  <c r="M11" i="7"/>
  <c r="Q10" i="7"/>
  <c r="Q174" i="7" s="1"/>
  <c r="M10" i="7"/>
  <c r="M174" i="7" s="1"/>
  <c r="B9" i="7"/>
  <c r="C9" i="7" s="1"/>
  <c r="D9" i="7" s="1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P171" i="6"/>
  <c r="O171" i="6"/>
  <c r="N171" i="6"/>
  <c r="L171" i="6"/>
  <c r="K171" i="6"/>
  <c r="J171" i="6"/>
  <c r="I171" i="6"/>
  <c r="H171" i="6"/>
  <c r="Q170" i="6"/>
  <c r="M170" i="6"/>
  <c r="Q169" i="6"/>
  <c r="M169" i="6"/>
  <c r="Q168" i="6"/>
  <c r="M168" i="6"/>
  <c r="Q167" i="6"/>
  <c r="M167" i="6"/>
  <c r="Q166" i="6"/>
  <c r="M166" i="6"/>
  <c r="Q165" i="6"/>
  <c r="M165" i="6"/>
  <c r="Q164" i="6"/>
  <c r="M164" i="6"/>
  <c r="Q163" i="6"/>
  <c r="M163" i="6"/>
  <c r="Q162" i="6"/>
  <c r="M162" i="6"/>
  <c r="Q161" i="6"/>
  <c r="M161" i="6"/>
  <c r="Q160" i="6"/>
  <c r="M160" i="6"/>
  <c r="Q159" i="6"/>
  <c r="M159" i="6"/>
  <c r="Q158" i="6"/>
  <c r="M158" i="6"/>
  <c r="Q157" i="6"/>
  <c r="M157" i="6"/>
  <c r="Q156" i="6"/>
  <c r="M156" i="6"/>
  <c r="Q155" i="6"/>
  <c r="M155" i="6"/>
  <c r="Q154" i="6"/>
  <c r="M154" i="6"/>
  <c r="Q153" i="6"/>
  <c r="M153" i="6"/>
  <c r="Q152" i="6"/>
  <c r="M152" i="6"/>
  <c r="Q151" i="6"/>
  <c r="M151" i="6"/>
  <c r="Q150" i="6"/>
  <c r="M150" i="6"/>
  <c r="Q149" i="6"/>
  <c r="M149" i="6"/>
  <c r="Q148" i="6"/>
  <c r="M148" i="6"/>
  <c r="Q147" i="6"/>
  <c r="M147" i="6"/>
  <c r="Q146" i="6"/>
  <c r="M146" i="6"/>
  <c r="Q145" i="6"/>
  <c r="M145" i="6"/>
  <c r="Q144" i="6"/>
  <c r="M144" i="6"/>
  <c r="Q143" i="6"/>
  <c r="M143" i="6"/>
  <c r="Q142" i="6"/>
  <c r="M142" i="6"/>
  <c r="Q141" i="6"/>
  <c r="M141" i="6"/>
  <c r="Q140" i="6"/>
  <c r="M140" i="6"/>
  <c r="Q139" i="6"/>
  <c r="M139" i="6"/>
  <c r="Q138" i="6"/>
  <c r="M138" i="6"/>
  <c r="Q137" i="6"/>
  <c r="M137" i="6"/>
  <c r="Q136" i="6"/>
  <c r="M136" i="6"/>
  <c r="Q135" i="6"/>
  <c r="M135" i="6"/>
  <c r="Q134" i="6"/>
  <c r="M134" i="6"/>
  <c r="Q133" i="6"/>
  <c r="M133" i="6"/>
  <c r="Q132" i="6"/>
  <c r="M132" i="6"/>
  <c r="Q131" i="6"/>
  <c r="M131" i="6"/>
  <c r="Q130" i="6"/>
  <c r="M130" i="6"/>
  <c r="Q129" i="6"/>
  <c r="M129" i="6"/>
  <c r="Q128" i="6"/>
  <c r="M128" i="6"/>
  <c r="Q127" i="6"/>
  <c r="M127" i="6"/>
  <c r="Q126" i="6"/>
  <c r="M126" i="6"/>
  <c r="Q125" i="6"/>
  <c r="M125" i="6"/>
  <c r="Q124" i="6"/>
  <c r="M124" i="6"/>
  <c r="Q123" i="6"/>
  <c r="M123" i="6"/>
  <c r="Q122" i="6"/>
  <c r="M122" i="6"/>
  <c r="Q121" i="6"/>
  <c r="M121" i="6"/>
  <c r="Q120" i="6"/>
  <c r="M120" i="6"/>
  <c r="Q119" i="6"/>
  <c r="M119" i="6"/>
  <c r="Q118" i="6"/>
  <c r="M118" i="6"/>
  <c r="Q117" i="6"/>
  <c r="M117" i="6"/>
  <c r="Q116" i="6"/>
  <c r="M116" i="6"/>
  <c r="Q115" i="6"/>
  <c r="M115" i="6"/>
  <c r="Q114" i="6"/>
  <c r="M114" i="6"/>
  <c r="Q113" i="6"/>
  <c r="M113" i="6"/>
  <c r="Q112" i="6"/>
  <c r="M112" i="6"/>
  <c r="Q111" i="6"/>
  <c r="M111" i="6"/>
  <c r="Q110" i="6"/>
  <c r="M110" i="6"/>
  <c r="Q109" i="6"/>
  <c r="M109" i="6"/>
  <c r="Q108" i="6"/>
  <c r="M108" i="6"/>
  <c r="Q107" i="6"/>
  <c r="M107" i="6"/>
  <c r="Q106" i="6"/>
  <c r="M106" i="6"/>
  <c r="Q105" i="6"/>
  <c r="M105" i="6"/>
  <c r="Q104" i="6"/>
  <c r="M104" i="6"/>
  <c r="Q103" i="6"/>
  <c r="M103" i="6"/>
  <c r="Q102" i="6"/>
  <c r="M102" i="6"/>
  <c r="Q101" i="6"/>
  <c r="M101" i="6"/>
  <c r="Q100" i="6"/>
  <c r="M100" i="6"/>
  <c r="Q99" i="6"/>
  <c r="M99" i="6"/>
  <c r="Q98" i="6"/>
  <c r="M98" i="6"/>
  <c r="Q97" i="6"/>
  <c r="M97" i="6"/>
  <c r="Q96" i="6"/>
  <c r="M96" i="6"/>
  <c r="Q95" i="6"/>
  <c r="M95" i="6"/>
  <c r="Q94" i="6"/>
  <c r="M94" i="6"/>
  <c r="Q93" i="6"/>
  <c r="M93" i="6"/>
  <c r="Q92" i="6"/>
  <c r="M92" i="6"/>
  <c r="Q91" i="6"/>
  <c r="M91" i="6"/>
  <c r="Q90" i="6"/>
  <c r="M90" i="6"/>
  <c r="Q89" i="6"/>
  <c r="M89" i="6"/>
  <c r="Q88" i="6"/>
  <c r="M88" i="6"/>
  <c r="Q87" i="6"/>
  <c r="M87" i="6"/>
  <c r="Q86" i="6"/>
  <c r="M86" i="6"/>
  <c r="Q85" i="6"/>
  <c r="M85" i="6"/>
  <c r="Q84" i="6"/>
  <c r="M84" i="6"/>
  <c r="Q83" i="6"/>
  <c r="M83" i="6"/>
  <c r="Q82" i="6"/>
  <c r="M82" i="6"/>
  <c r="Q81" i="6"/>
  <c r="M81" i="6"/>
  <c r="Q80" i="6"/>
  <c r="M80" i="6"/>
  <c r="Q79" i="6"/>
  <c r="M79" i="6"/>
  <c r="Q78" i="6"/>
  <c r="M78" i="6"/>
  <c r="Q77" i="6"/>
  <c r="M77" i="6"/>
  <c r="Q76" i="6"/>
  <c r="M76" i="6"/>
  <c r="Q75" i="6"/>
  <c r="M75" i="6"/>
  <c r="Q74" i="6"/>
  <c r="M74" i="6"/>
  <c r="Q73" i="6"/>
  <c r="M73" i="6"/>
  <c r="Q72" i="6"/>
  <c r="M72" i="6"/>
  <c r="Q71" i="6"/>
  <c r="M71" i="6"/>
  <c r="Q70" i="6"/>
  <c r="M70" i="6"/>
  <c r="Q69" i="6"/>
  <c r="M69" i="6"/>
  <c r="Q68" i="6"/>
  <c r="M68" i="6"/>
  <c r="Q67" i="6"/>
  <c r="M67" i="6"/>
  <c r="Q66" i="6"/>
  <c r="M66" i="6"/>
  <c r="Q65" i="6"/>
  <c r="M65" i="6"/>
  <c r="Q64" i="6"/>
  <c r="M64" i="6"/>
  <c r="Q63" i="6"/>
  <c r="M63" i="6"/>
  <c r="Q62" i="6"/>
  <c r="M62" i="6"/>
  <c r="Q61" i="6"/>
  <c r="M61" i="6"/>
  <c r="Q60" i="6"/>
  <c r="M60" i="6"/>
  <c r="Q59" i="6"/>
  <c r="M59" i="6"/>
  <c r="Q58" i="6"/>
  <c r="M58" i="6"/>
  <c r="Q57" i="6"/>
  <c r="M57" i="6"/>
  <c r="Q56" i="6"/>
  <c r="M56" i="6"/>
  <c r="Q55" i="6"/>
  <c r="M55" i="6"/>
  <c r="Q54" i="6"/>
  <c r="M54" i="6"/>
  <c r="Q53" i="6"/>
  <c r="M53" i="6"/>
  <c r="Q52" i="6"/>
  <c r="M52" i="6"/>
  <c r="Q51" i="6"/>
  <c r="M51" i="6"/>
  <c r="Q50" i="6"/>
  <c r="M50" i="6"/>
  <c r="Q49" i="6"/>
  <c r="M49" i="6"/>
  <c r="Q48" i="6"/>
  <c r="M48" i="6"/>
  <c r="Q47" i="6"/>
  <c r="M47" i="6"/>
  <c r="Q46" i="6"/>
  <c r="M46" i="6"/>
  <c r="Q45" i="6"/>
  <c r="M45" i="6"/>
  <c r="Q44" i="6"/>
  <c r="M44" i="6"/>
  <c r="Q43" i="6"/>
  <c r="M43" i="6"/>
  <c r="Q42" i="6"/>
  <c r="M42" i="6"/>
  <c r="Q41" i="6"/>
  <c r="M41" i="6"/>
  <c r="Q40" i="6"/>
  <c r="M40" i="6"/>
  <c r="Q39" i="6"/>
  <c r="M39" i="6"/>
  <c r="Q38" i="6"/>
  <c r="M38" i="6"/>
  <c r="Q37" i="6"/>
  <c r="M37" i="6"/>
  <c r="Q36" i="6"/>
  <c r="M36" i="6"/>
  <c r="Q35" i="6"/>
  <c r="M35" i="6"/>
  <c r="Q34" i="6"/>
  <c r="M34" i="6"/>
  <c r="Q33" i="6"/>
  <c r="M33" i="6"/>
  <c r="Q32" i="6"/>
  <c r="M32" i="6"/>
  <c r="Q31" i="6"/>
  <c r="M31" i="6"/>
  <c r="Q30" i="6"/>
  <c r="M30" i="6"/>
  <c r="Q29" i="6"/>
  <c r="M29" i="6"/>
  <c r="Q28" i="6"/>
  <c r="M28" i="6"/>
  <c r="Q27" i="6"/>
  <c r="M27" i="6"/>
  <c r="Q26" i="6"/>
  <c r="M26" i="6"/>
  <c r="Q25" i="6"/>
  <c r="M25" i="6"/>
  <c r="Q24" i="6"/>
  <c r="M24" i="6"/>
  <c r="Q23" i="6"/>
  <c r="M23" i="6"/>
  <c r="Q22" i="6"/>
  <c r="M22" i="6"/>
  <c r="Q21" i="6"/>
  <c r="M21" i="6"/>
  <c r="Q20" i="6"/>
  <c r="M20" i="6"/>
  <c r="Q19" i="6"/>
  <c r="M19" i="6"/>
  <c r="Q18" i="6"/>
  <c r="M18" i="6"/>
  <c r="Q17" i="6"/>
  <c r="M17" i="6"/>
  <c r="Q16" i="6"/>
  <c r="M16" i="6"/>
  <c r="Q15" i="6"/>
  <c r="M15" i="6"/>
  <c r="Q14" i="6"/>
  <c r="M14" i="6"/>
  <c r="Q13" i="6"/>
  <c r="M13" i="6"/>
  <c r="Q12" i="6"/>
  <c r="M12" i="6"/>
  <c r="Q11" i="6"/>
  <c r="M11" i="6"/>
  <c r="Q10" i="6"/>
  <c r="Q171" i="6" s="1"/>
  <c r="M10" i="6"/>
  <c r="M171" i="6" s="1"/>
  <c r="B9" i="6"/>
  <c r="C9" i="6" s="1"/>
  <c r="D9" i="6" s="1"/>
  <c r="E9" i="6" s="1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P165" i="5"/>
  <c r="O165" i="5"/>
  <c r="N165" i="5"/>
  <c r="L165" i="5"/>
  <c r="K165" i="5"/>
  <c r="J165" i="5"/>
  <c r="I165" i="5"/>
  <c r="H165" i="5"/>
  <c r="Q164" i="5"/>
  <c r="M164" i="5"/>
  <c r="Q163" i="5"/>
  <c r="M163" i="5"/>
  <c r="Q162" i="5"/>
  <c r="M162" i="5"/>
  <c r="Q161" i="5"/>
  <c r="M161" i="5"/>
  <c r="Q160" i="5"/>
  <c r="M160" i="5"/>
  <c r="Q159" i="5"/>
  <c r="M159" i="5"/>
  <c r="Q158" i="5"/>
  <c r="M158" i="5"/>
  <c r="Q157" i="5"/>
  <c r="M157" i="5"/>
  <c r="Q156" i="5"/>
  <c r="M156" i="5"/>
  <c r="Q155" i="5"/>
  <c r="M155" i="5"/>
  <c r="Q154" i="5"/>
  <c r="M154" i="5"/>
  <c r="Q153" i="5"/>
  <c r="M153" i="5"/>
  <c r="Q152" i="5"/>
  <c r="M152" i="5"/>
  <c r="Q151" i="5"/>
  <c r="M151" i="5"/>
  <c r="Q150" i="5"/>
  <c r="M150" i="5"/>
  <c r="Q149" i="5"/>
  <c r="M149" i="5"/>
  <c r="Q148" i="5"/>
  <c r="M148" i="5"/>
  <c r="Q147" i="5"/>
  <c r="M147" i="5"/>
  <c r="Q146" i="5"/>
  <c r="M146" i="5"/>
  <c r="Q145" i="5"/>
  <c r="M145" i="5"/>
  <c r="Q144" i="5"/>
  <c r="M144" i="5"/>
  <c r="Q143" i="5"/>
  <c r="M143" i="5"/>
  <c r="Q142" i="5"/>
  <c r="M142" i="5"/>
  <c r="Q141" i="5"/>
  <c r="M141" i="5"/>
  <c r="Q140" i="5"/>
  <c r="M140" i="5"/>
  <c r="Q139" i="5"/>
  <c r="M139" i="5"/>
  <c r="Q138" i="5"/>
  <c r="M138" i="5"/>
  <c r="Q137" i="5"/>
  <c r="M137" i="5"/>
  <c r="Q136" i="5"/>
  <c r="M136" i="5"/>
  <c r="Q135" i="5"/>
  <c r="M135" i="5"/>
  <c r="Q134" i="5"/>
  <c r="M134" i="5"/>
  <c r="Q133" i="5"/>
  <c r="M133" i="5"/>
  <c r="Q132" i="5"/>
  <c r="M132" i="5"/>
  <c r="Q131" i="5"/>
  <c r="M131" i="5"/>
  <c r="Q130" i="5"/>
  <c r="M130" i="5"/>
  <c r="Q129" i="5"/>
  <c r="M129" i="5"/>
  <c r="Q128" i="5"/>
  <c r="M128" i="5"/>
  <c r="Q127" i="5"/>
  <c r="M127" i="5"/>
  <c r="Q126" i="5"/>
  <c r="M126" i="5"/>
  <c r="Q125" i="5"/>
  <c r="M125" i="5"/>
  <c r="Q124" i="5"/>
  <c r="M124" i="5"/>
  <c r="Q123" i="5"/>
  <c r="M123" i="5"/>
  <c r="Q122" i="5"/>
  <c r="M122" i="5"/>
  <c r="Q121" i="5"/>
  <c r="M121" i="5"/>
  <c r="Q120" i="5"/>
  <c r="M120" i="5"/>
  <c r="Q119" i="5"/>
  <c r="M119" i="5"/>
  <c r="Q118" i="5"/>
  <c r="M118" i="5"/>
  <c r="Q117" i="5"/>
  <c r="M117" i="5"/>
  <c r="Q116" i="5"/>
  <c r="M116" i="5"/>
  <c r="Q115" i="5"/>
  <c r="M115" i="5"/>
  <c r="Q114" i="5"/>
  <c r="M114" i="5"/>
  <c r="Q113" i="5"/>
  <c r="M113" i="5"/>
  <c r="Q112" i="5"/>
  <c r="M112" i="5"/>
  <c r="Q111" i="5"/>
  <c r="M111" i="5"/>
  <c r="Q110" i="5"/>
  <c r="M110" i="5"/>
  <c r="Q109" i="5"/>
  <c r="M109" i="5"/>
  <c r="Q108" i="5"/>
  <c r="M108" i="5"/>
  <c r="Q107" i="5"/>
  <c r="M107" i="5"/>
  <c r="Q106" i="5"/>
  <c r="M106" i="5"/>
  <c r="Q105" i="5"/>
  <c r="M105" i="5"/>
  <c r="Q104" i="5"/>
  <c r="M104" i="5"/>
  <c r="Q103" i="5"/>
  <c r="M103" i="5"/>
  <c r="Q102" i="5"/>
  <c r="M102" i="5"/>
  <c r="Q101" i="5"/>
  <c r="M101" i="5"/>
  <c r="Q100" i="5"/>
  <c r="M100" i="5"/>
  <c r="Q99" i="5"/>
  <c r="M99" i="5"/>
  <c r="Q98" i="5"/>
  <c r="M98" i="5"/>
  <c r="Q97" i="5"/>
  <c r="M97" i="5"/>
  <c r="Q96" i="5"/>
  <c r="M96" i="5"/>
  <c r="Q95" i="5"/>
  <c r="M95" i="5"/>
  <c r="Q94" i="5"/>
  <c r="M94" i="5"/>
  <c r="Q93" i="5"/>
  <c r="M93" i="5"/>
  <c r="Q92" i="5"/>
  <c r="M92" i="5"/>
  <c r="Q91" i="5"/>
  <c r="M91" i="5"/>
  <c r="Q90" i="5"/>
  <c r="M90" i="5"/>
  <c r="Q89" i="5"/>
  <c r="M89" i="5"/>
  <c r="Q88" i="5"/>
  <c r="M88" i="5"/>
  <c r="Q87" i="5"/>
  <c r="M87" i="5"/>
  <c r="Q86" i="5"/>
  <c r="M86" i="5"/>
  <c r="Q85" i="5"/>
  <c r="M85" i="5"/>
  <c r="Q84" i="5"/>
  <c r="M84" i="5"/>
  <c r="Q83" i="5"/>
  <c r="M83" i="5"/>
  <c r="Q82" i="5"/>
  <c r="M82" i="5"/>
  <c r="Q81" i="5"/>
  <c r="M81" i="5"/>
  <c r="Q80" i="5"/>
  <c r="M80" i="5"/>
  <c r="Q79" i="5"/>
  <c r="M79" i="5"/>
  <c r="Q78" i="5"/>
  <c r="M78" i="5"/>
  <c r="Q77" i="5"/>
  <c r="M77" i="5"/>
  <c r="Q76" i="5"/>
  <c r="M76" i="5"/>
  <c r="Q75" i="5"/>
  <c r="M75" i="5"/>
  <c r="Q74" i="5"/>
  <c r="M74" i="5"/>
  <c r="Q73" i="5"/>
  <c r="M73" i="5"/>
  <c r="Q72" i="5"/>
  <c r="M72" i="5"/>
  <c r="Q71" i="5"/>
  <c r="M71" i="5"/>
  <c r="Q70" i="5"/>
  <c r="M70" i="5"/>
  <c r="Q69" i="5"/>
  <c r="M69" i="5"/>
  <c r="Q68" i="5"/>
  <c r="M68" i="5"/>
  <c r="Q67" i="5"/>
  <c r="M67" i="5"/>
  <c r="Q66" i="5"/>
  <c r="M66" i="5"/>
  <c r="Q65" i="5"/>
  <c r="M65" i="5"/>
  <c r="Q64" i="5"/>
  <c r="M64" i="5"/>
  <c r="Q63" i="5"/>
  <c r="M63" i="5"/>
  <c r="Q62" i="5"/>
  <c r="M62" i="5"/>
  <c r="Q61" i="5"/>
  <c r="M61" i="5"/>
  <c r="Q60" i="5"/>
  <c r="M60" i="5"/>
  <c r="Q59" i="5"/>
  <c r="M59" i="5"/>
  <c r="Q58" i="5"/>
  <c r="M58" i="5"/>
  <c r="Q57" i="5"/>
  <c r="M57" i="5"/>
  <c r="Q56" i="5"/>
  <c r="M56" i="5"/>
  <c r="Q55" i="5"/>
  <c r="M55" i="5"/>
  <c r="Q54" i="5"/>
  <c r="M54" i="5"/>
  <c r="Q53" i="5"/>
  <c r="M53" i="5"/>
  <c r="Q52" i="5"/>
  <c r="M52" i="5"/>
  <c r="Q51" i="5"/>
  <c r="M51" i="5"/>
  <c r="Q50" i="5"/>
  <c r="M50" i="5"/>
  <c r="Q49" i="5"/>
  <c r="M49" i="5"/>
  <c r="Q48" i="5"/>
  <c r="M48" i="5"/>
  <c r="Q47" i="5"/>
  <c r="M47" i="5"/>
  <c r="Q46" i="5"/>
  <c r="M46" i="5"/>
  <c r="Q44" i="5"/>
  <c r="M44" i="5"/>
  <c r="Q43" i="5"/>
  <c r="M43" i="5"/>
  <c r="Q42" i="5"/>
  <c r="M42" i="5"/>
  <c r="Q41" i="5"/>
  <c r="M41" i="5"/>
  <c r="Q40" i="5"/>
  <c r="M40" i="5"/>
  <c r="Q39" i="5"/>
  <c r="M39" i="5"/>
  <c r="Q38" i="5"/>
  <c r="M38" i="5"/>
  <c r="Q37" i="5"/>
  <c r="M37" i="5"/>
  <c r="Q36" i="5"/>
  <c r="M36" i="5"/>
  <c r="Q35" i="5"/>
  <c r="M35" i="5"/>
  <c r="Q34" i="5"/>
  <c r="M34" i="5"/>
  <c r="Q33" i="5"/>
  <c r="M33" i="5"/>
  <c r="Q32" i="5"/>
  <c r="M32" i="5"/>
  <c r="Q31" i="5"/>
  <c r="M31" i="5"/>
  <c r="Q30" i="5"/>
  <c r="M30" i="5"/>
  <c r="Q29" i="5"/>
  <c r="M29" i="5"/>
  <c r="Q28" i="5"/>
  <c r="M28" i="5"/>
  <c r="Q27" i="5"/>
  <c r="M27" i="5"/>
  <c r="Q26" i="5"/>
  <c r="M26" i="5"/>
  <c r="Q25" i="5"/>
  <c r="M25" i="5"/>
  <c r="Q24" i="5"/>
  <c r="M24" i="5"/>
  <c r="Q23" i="5"/>
  <c r="M23" i="5"/>
  <c r="Q22" i="5"/>
  <c r="M22" i="5"/>
  <c r="Q21" i="5"/>
  <c r="M21" i="5"/>
  <c r="Q20" i="5"/>
  <c r="M20" i="5"/>
  <c r="Q19" i="5"/>
  <c r="M19" i="5"/>
  <c r="Q18" i="5"/>
  <c r="M18" i="5"/>
  <c r="Q17" i="5"/>
  <c r="M17" i="5"/>
  <c r="Q16" i="5"/>
  <c r="M16" i="5"/>
  <c r="Q15" i="5"/>
  <c r="M15" i="5"/>
  <c r="Q14" i="5"/>
  <c r="M14" i="5"/>
  <c r="Q13" i="5"/>
  <c r="M13" i="5"/>
  <c r="Q12" i="5"/>
  <c r="M12" i="5"/>
  <c r="Q11" i="5"/>
  <c r="M11" i="5"/>
  <c r="Q10" i="5"/>
  <c r="Q165" i="5" s="1"/>
  <c r="M10" i="5"/>
  <c r="M165" i="5" s="1"/>
  <c r="B9" i="5"/>
  <c r="C9" i="5" s="1"/>
  <c r="D9" i="5" s="1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P158" i="4"/>
  <c r="O158" i="4"/>
  <c r="N158" i="4"/>
  <c r="L158" i="4"/>
  <c r="K158" i="4"/>
  <c r="J158" i="4"/>
  <c r="I158" i="4"/>
  <c r="H158" i="4"/>
  <c r="Q157" i="4"/>
  <c r="M157" i="4"/>
  <c r="Q156" i="4"/>
  <c r="M156" i="4"/>
  <c r="Q155" i="4"/>
  <c r="M155" i="4"/>
  <c r="Q153" i="4"/>
  <c r="M153" i="4"/>
  <c r="Q152" i="4"/>
  <c r="M152" i="4"/>
  <c r="Q151" i="4"/>
  <c r="M151" i="4"/>
  <c r="Q150" i="4"/>
  <c r="M150" i="4"/>
  <c r="Q149" i="4"/>
  <c r="M149" i="4"/>
  <c r="Q148" i="4"/>
  <c r="M148" i="4"/>
  <c r="Q147" i="4"/>
  <c r="M147" i="4"/>
  <c r="Q146" i="4"/>
  <c r="M146" i="4"/>
  <c r="Q145" i="4"/>
  <c r="M145" i="4"/>
  <c r="Q144" i="4"/>
  <c r="M144" i="4"/>
  <c r="Q143" i="4"/>
  <c r="M143" i="4"/>
  <c r="Q142" i="4"/>
  <c r="M142" i="4"/>
  <c r="Q141" i="4"/>
  <c r="M141" i="4"/>
  <c r="Q140" i="4"/>
  <c r="M140" i="4"/>
  <c r="Q139" i="4"/>
  <c r="M139" i="4"/>
  <c r="Q138" i="4"/>
  <c r="M138" i="4"/>
  <c r="Q137" i="4"/>
  <c r="M137" i="4"/>
  <c r="Q136" i="4"/>
  <c r="M136" i="4"/>
  <c r="Q134" i="4"/>
  <c r="M134" i="4"/>
  <c r="Q133" i="4"/>
  <c r="M133" i="4"/>
  <c r="Q132" i="4"/>
  <c r="M132" i="4"/>
  <c r="Q131" i="4"/>
  <c r="M131" i="4"/>
  <c r="Q130" i="4"/>
  <c r="M130" i="4"/>
  <c r="Q128" i="4"/>
  <c r="M128" i="4"/>
  <c r="Q127" i="4"/>
  <c r="M127" i="4"/>
  <c r="Q126" i="4"/>
  <c r="M126" i="4"/>
  <c r="Q125" i="4"/>
  <c r="M125" i="4"/>
  <c r="Q124" i="4"/>
  <c r="M124" i="4"/>
  <c r="Q123" i="4"/>
  <c r="M123" i="4"/>
  <c r="Q122" i="4"/>
  <c r="M122" i="4"/>
  <c r="Q121" i="4"/>
  <c r="M121" i="4"/>
  <c r="Q120" i="4"/>
  <c r="M120" i="4"/>
  <c r="Q119" i="4"/>
  <c r="M119" i="4"/>
  <c r="Q118" i="4"/>
  <c r="M118" i="4"/>
  <c r="Q117" i="4"/>
  <c r="M117" i="4"/>
  <c r="Q116" i="4"/>
  <c r="M116" i="4"/>
  <c r="Q114" i="4"/>
  <c r="M114" i="4"/>
  <c r="Q113" i="4"/>
  <c r="M113" i="4"/>
  <c r="Q112" i="4"/>
  <c r="M112" i="4"/>
  <c r="Q111" i="4"/>
  <c r="M111" i="4"/>
  <c r="Q110" i="4"/>
  <c r="M110" i="4"/>
  <c r="Q109" i="4"/>
  <c r="M109" i="4"/>
  <c r="Q107" i="4"/>
  <c r="M107" i="4"/>
  <c r="Q106" i="4"/>
  <c r="M106" i="4"/>
  <c r="Q105" i="4"/>
  <c r="M105" i="4"/>
  <c r="Q104" i="4"/>
  <c r="M104" i="4"/>
  <c r="Q103" i="4"/>
  <c r="M103" i="4"/>
  <c r="Q102" i="4"/>
  <c r="M102" i="4"/>
  <c r="Q101" i="4"/>
  <c r="M101" i="4"/>
  <c r="Q100" i="4"/>
  <c r="M100" i="4"/>
  <c r="Q99" i="4"/>
  <c r="M99" i="4"/>
  <c r="Q98" i="4"/>
  <c r="M98" i="4"/>
  <c r="Q96" i="4"/>
  <c r="M96" i="4"/>
  <c r="Q95" i="4"/>
  <c r="M95" i="4"/>
  <c r="Q94" i="4"/>
  <c r="M94" i="4"/>
  <c r="Q93" i="4"/>
  <c r="M93" i="4"/>
  <c r="Q92" i="4"/>
  <c r="M92" i="4"/>
  <c r="Q91" i="4"/>
  <c r="M91" i="4"/>
  <c r="Q90" i="4"/>
  <c r="M90" i="4"/>
  <c r="Q89" i="4"/>
  <c r="M89" i="4"/>
  <c r="Q88" i="4"/>
  <c r="M88" i="4"/>
  <c r="Q87" i="4"/>
  <c r="M87" i="4"/>
  <c r="Q86" i="4"/>
  <c r="M86" i="4"/>
  <c r="Q85" i="4"/>
  <c r="M85" i="4"/>
  <c r="Q84" i="4"/>
  <c r="M84" i="4"/>
  <c r="Q83" i="4"/>
  <c r="M83" i="4"/>
  <c r="Q82" i="4"/>
  <c r="M82" i="4"/>
  <c r="Q81" i="4"/>
  <c r="M81" i="4"/>
  <c r="Q80" i="4"/>
  <c r="M80" i="4"/>
  <c r="Q79" i="4"/>
  <c r="M79" i="4"/>
  <c r="Q78" i="4"/>
  <c r="M78" i="4"/>
  <c r="Q77" i="4"/>
  <c r="M77" i="4"/>
  <c r="Q76" i="4"/>
  <c r="M76" i="4"/>
  <c r="Q75" i="4"/>
  <c r="M75" i="4"/>
  <c r="Q74" i="4"/>
  <c r="M74" i="4"/>
  <c r="Q73" i="4"/>
  <c r="M73" i="4"/>
  <c r="Q72" i="4"/>
  <c r="M72" i="4"/>
  <c r="Q71" i="4"/>
  <c r="M71" i="4"/>
  <c r="Q70" i="4"/>
  <c r="M70" i="4"/>
  <c r="Q69" i="4"/>
  <c r="M69" i="4"/>
  <c r="Q68" i="4"/>
  <c r="M68" i="4"/>
  <c r="Q67" i="4"/>
  <c r="M67" i="4"/>
  <c r="Q66" i="4"/>
  <c r="M66" i="4"/>
  <c r="Q65" i="4"/>
  <c r="M65" i="4"/>
  <c r="Q64" i="4"/>
  <c r="M64" i="4"/>
  <c r="Q63" i="4"/>
  <c r="M63" i="4"/>
  <c r="Q62" i="4"/>
  <c r="M62" i="4"/>
  <c r="Q61" i="4"/>
  <c r="M61" i="4"/>
  <c r="Q60" i="4"/>
  <c r="M60" i="4"/>
  <c r="Q59" i="4"/>
  <c r="M59" i="4"/>
  <c r="Q58" i="4"/>
  <c r="M58" i="4"/>
  <c r="Q57" i="4"/>
  <c r="M57" i="4"/>
  <c r="Q56" i="4"/>
  <c r="M56" i="4"/>
  <c r="Q55" i="4"/>
  <c r="M55" i="4"/>
  <c r="Q54" i="4"/>
  <c r="M54" i="4"/>
  <c r="Q52" i="4"/>
  <c r="M52" i="4"/>
  <c r="Q51" i="4"/>
  <c r="M51" i="4"/>
  <c r="Q50" i="4"/>
  <c r="M50" i="4"/>
  <c r="Q49" i="4"/>
  <c r="M49" i="4"/>
  <c r="Q48" i="4"/>
  <c r="M48" i="4"/>
  <c r="Q47" i="4"/>
  <c r="M47" i="4"/>
  <c r="Q46" i="4"/>
  <c r="M46" i="4"/>
  <c r="Q45" i="4"/>
  <c r="M45" i="4"/>
  <c r="Q44" i="4"/>
  <c r="M44" i="4"/>
  <c r="Q43" i="4"/>
  <c r="M43" i="4"/>
  <c r="Q42" i="4"/>
  <c r="M42" i="4"/>
  <c r="Q41" i="4"/>
  <c r="M41" i="4"/>
  <c r="Q40" i="4"/>
  <c r="M40" i="4"/>
  <c r="Q39" i="4"/>
  <c r="M39" i="4"/>
  <c r="Q38" i="4"/>
  <c r="M38" i="4"/>
  <c r="Q37" i="4"/>
  <c r="M37" i="4"/>
  <c r="Q36" i="4"/>
  <c r="M36" i="4"/>
  <c r="Q35" i="4"/>
  <c r="M35" i="4"/>
  <c r="Q34" i="4"/>
  <c r="M34" i="4"/>
  <c r="Q33" i="4"/>
  <c r="M33" i="4"/>
  <c r="Q32" i="4"/>
  <c r="M32" i="4"/>
  <c r="Q31" i="4"/>
  <c r="M31" i="4"/>
  <c r="Q30" i="4"/>
  <c r="M30" i="4"/>
  <c r="Q29" i="4"/>
  <c r="M29" i="4"/>
  <c r="Q28" i="4"/>
  <c r="M28" i="4"/>
  <c r="Q27" i="4"/>
  <c r="M27" i="4"/>
  <c r="Q26" i="4"/>
  <c r="M26" i="4"/>
  <c r="Q25" i="4"/>
  <c r="M25" i="4"/>
  <c r="Q24" i="4"/>
  <c r="M24" i="4"/>
  <c r="Q22" i="4"/>
  <c r="M22" i="4"/>
  <c r="Q21" i="4"/>
  <c r="M21" i="4"/>
  <c r="Q20" i="4"/>
  <c r="M20" i="4"/>
  <c r="Q18" i="4"/>
  <c r="M18" i="4"/>
  <c r="Q17" i="4"/>
  <c r="M17" i="4"/>
  <c r="Q16" i="4"/>
  <c r="M16" i="4"/>
  <c r="Q15" i="4"/>
  <c r="M15" i="4"/>
  <c r="Q14" i="4"/>
  <c r="M14" i="4"/>
  <c r="Q13" i="4"/>
  <c r="M13" i="4"/>
  <c r="Q12" i="4"/>
  <c r="M12" i="4"/>
  <c r="Q11" i="4"/>
  <c r="M11" i="4"/>
  <c r="Q10" i="4"/>
  <c r="Q158" i="4" s="1"/>
  <c r="M10" i="4"/>
  <c r="M158" i="4" s="1"/>
  <c r="B9" i="4"/>
  <c r="C9" i="4" s="1"/>
  <c r="D9" i="4" s="1"/>
  <c r="E9" i="4" s="1"/>
  <c r="F9" i="4" s="1"/>
  <c r="G9" i="4" s="1"/>
  <c r="H9" i="4" s="1"/>
  <c r="I9" i="4" s="1"/>
  <c r="J9" i="4" s="1"/>
  <c r="K9" i="4" s="1"/>
  <c r="L9" i="4" s="1"/>
  <c r="M9" i="4" s="1"/>
  <c r="N9" i="4" s="1"/>
  <c r="O9" i="4" s="1"/>
  <c r="P9" i="4" s="1"/>
  <c r="Q9" i="4" s="1"/>
  <c r="P140" i="3"/>
  <c r="O140" i="3"/>
  <c r="N140" i="3"/>
  <c r="L140" i="3"/>
  <c r="K140" i="3"/>
  <c r="J140" i="3"/>
  <c r="I140" i="3"/>
  <c r="H140" i="3"/>
  <c r="Q139" i="3"/>
  <c r="M139" i="3"/>
  <c r="Q138" i="3"/>
  <c r="M138" i="3"/>
  <c r="Q137" i="3"/>
  <c r="M137" i="3"/>
  <c r="Q136" i="3"/>
  <c r="M136" i="3"/>
  <c r="Q135" i="3"/>
  <c r="M135" i="3"/>
  <c r="Q134" i="3"/>
  <c r="M134" i="3"/>
  <c r="Q133" i="3"/>
  <c r="M133" i="3"/>
  <c r="Q132" i="3"/>
  <c r="M132" i="3"/>
  <c r="Q131" i="3"/>
  <c r="M131" i="3"/>
  <c r="Q130" i="3"/>
  <c r="M130" i="3"/>
  <c r="Q129" i="3"/>
  <c r="M129" i="3"/>
  <c r="Q128" i="3"/>
  <c r="M128" i="3"/>
  <c r="Q127" i="3"/>
  <c r="M127" i="3"/>
  <c r="Q126" i="3"/>
  <c r="M126" i="3"/>
  <c r="Q125" i="3"/>
  <c r="M125" i="3"/>
  <c r="Q124" i="3"/>
  <c r="M124" i="3"/>
  <c r="Q123" i="3"/>
  <c r="M123" i="3"/>
  <c r="Q122" i="3"/>
  <c r="M122" i="3"/>
  <c r="Q121" i="3"/>
  <c r="M121" i="3"/>
  <c r="Q120" i="3"/>
  <c r="M120" i="3"/>
  <c r="Q119" i="3"/>
  <c r="M119" i="3"/>
  <c r="Q118" i="3"/>
  <c r="M118" i="3"/>
  <c r="Q117" i="3"/>
  <c r="M117" i="3"/>
  <c r="Q116" i="3"/>
  <c r="M116" i="3"/>
  <c r="Q115" i="3"/>
  <c r="M115" i="3"/>
  <c r="Q114" i="3"/>
  <c r="M114" i="3"/>
  <c r="Q113" i="3"/>
  <c r="M113" i="3"/>
  <c r="Q112" i="3"/>
  <c r="M112" i="3"/>
  <c r="Q111" i="3"/>
  <c r="M111" i="3"/>
  <c r="Q110" i="3"/>
  <c r="M110" i="3"/>
  <c r="Q109" i="3"/>
  <c r="M109" i="3"/>
  <c r="Q108" i="3"/>
  <c r="M108" i="3"/>
  <c r="Q107" i="3"/>
  <c r="M107" i="3"/>
  <c r="Q106" i="3"/>
  <c r="M106" i="3"/>
  <c r="Q105" i="3"/>
  <c r="M105" i="3"/>
  <c r="Q104" i="3"/>
  <c r="M104" i="3"/>
  <c r="Q103" i="3"/>
  <c r="M103" i="3"/>
  <c r="Q102" i="3"/>
  <c r="M102" i="3"/>
  <c r="Q101" i="3"/>
  <c r="M101" i="3"/>
  <c r="Q100" i="3"/>
  <c r="M100" i="3"/>
  <c r="Q99" i="3"/>
  <c r="M99" i="3"/>
  <c r="Q98" i="3"/>
  <c r="M98" i="3"/>
  <c r="Q97" i="3"/>
  <c r="M97" i="3"/>
  <c r="Q96" i="3"/>
  <c r="M96" i="3"/>
  <c r="Q95" i="3"/>
  <c r="M95" i="3"/>
  <c r="Q94" i="3"/>
  <c r="M94" i="3"/>
  <c r="Q93" i="3"/>
  <c r="M93" i="3"/>
  <c r="Q92" i="3"/>
  <c r="M92" i="3"/>
  <c r="Q91" i="3"/>
  <c r="M91" i="3"/>
  <c r="Q90" i="3"/>
  <c r="M90" i="3"/>
  <c r="Q89" i="3"/>
  <c r="M89" i="3"/>
  <c r="Q88" i="3"/>
  <c r="M88" i="3"/>
  <c r="Q87" i="3"/>
  <c r="M87" i="3"/>
  <c r="Q86" i="3"/>
  <c r="M86" i="3"/>
  <c r="Q85" i="3"/>
  <c r="M85" i="3"/>
  <c r="Q84" i="3"/>
  <c r="M84" i="3"/>
  <c r="Q83" i="3"/>
  <c r="M83" i="3"/>
  <c r="Q82" i="3"/>
  <c r="M82" i="3"/>
  <c r="Q81" i="3"/>
  <c r="M81" i="3"/>
  <c r="Q80" i="3"/>
  <c r="M80" i="3"/>
  <c r="Q79" i="3"/>
  <c r="M79" i="3"/>
  <c r="Q78" i="3"/>
  <c r="M78" i="3"/>
  <c r="Q77" i="3"/>
  <c r="M77" i="3"/>
  <c r="Q76" i="3"/>
  <c r="M76" i="3"/>
  <c r="Q75" i="3"/>
  <c r="M75" i="3"/>
  <c r="Q74" i="3"/>
  <c r="M74" i="3"/>
  <c r="Q73" i="3"/>
  <c r="M73" i="3"/>
  <c r="Q72" i="3"/>
  <c r="M72" i="3"/>
  <c r="Q71" i="3"/>
  <c r="M71" i="3"/>
  <c r="Q70" i="3"/>
  <c r="M70" i="3"/>
  <c r="Q69" i="3"/>
  <c r="M69" i="3"/>
  <c r="Q68" i="3"/>
  <c r="M68" i="3"/>
  <c r="Q67" i="3"/>
  <c r="M67" i="3"/>
  <c r="Q66" i="3"/>
  <c r="M66" i="3"/>
  <c r="Q65" i="3"/>
  <c r="M65" i="3"/>
  <c r="Q64" i="3"/>
  <c r="M64" i="3"/>
  <c r="Q63" i="3"/>
  <c r="M63" i="3"/>
  <c r="Q62" i="3"/>
  <c r="M62" i="3"/>
  <c r="Q61" i="3"/>
  <c r="M61" i="3"/>
  <c r="Q60" i="3"/>
  <c r="M60" i="3"/>
  <c r="Q59" i="3"/>
  <c r="M59" i="3"/>
  <c r="Q58" i="3"/>
  <c r="M58" i="3"/>
  <c r="Q57" i="3"/>
  <c r="M57" i="3"/>
  <c r="Q56" i="3"/>
  <c r="M56" i="3"/>
  <c r="Q55" i="3"/>
  <c r="M55" i="3"/>
  <c r="Q54" i="3"/>
  <c r="M54" i="3"/>
  <c r="Q53" i="3"/>
  <c r="M53" i="3"/>
  <c r="Q52" i="3"/>
  <c r="M52" i="3"/>
  <c r="Q51" i="3"/>
  <c r="M51" i="3"/>
  <c r="Q50" i="3"/>
  <c r="M50" i="3"/>
  <c r="Q49" i="3"/>
  <c r="M49" i="3"/>
  <c r="Q48" i="3"/>
  <c r="M48" i="3"/>
  <c r="Q47" i="3"/>
  <c r="M47" i="3"/>
  <c r="Q46" i="3"/>
  <c r="M46" i="3"/>
  <c r="Q45" i="3"/>
  <c r="M45" i="3"/>
  <c r="Q44" i="3"/>
  <c r="M44" i="3"/>
  <c r="Q43" i="3"/>
  <c r="M43" i="3"/>
  <c r="Q42" i="3"/>
  <c r="M42" i="3"/>
  <c r="Q41" i="3"/>
  <c r="M41" i="3"/>
  <c r="Q40" i="3"/>
  <c r="M40" i="3"/>
  <c r="Q39" i="3"/>
  <c r="M39" i="3"/>
  <c r="Q38" i="3"/>
  <c r="M38" i="3"/>
  <c r="Q37" i="3"/>
  <c r="M37" i="3"/>
  <c r="Q36" i="3"/>
  <c r="M36" i="3"/>
  <c r="Q35" i="3"/>
  <c r="M35" i="3"/>
  <c r="Q34" i="3"/>
  <c r="M34" i="3"/>
  <c r="Q33" i="3"/>
  <c r="M33" i="3"/>
  <c r="Q32" i="3"/>
  <c r="M32" i="3"/>
  <c r="Q31" i="3"/>
  <c r="M31" i="3"/>
  <c r="Q30" i="3"/>
  <c r="M30" i="3"/>
  <c r="Q29" i="3"/>
  <c r="M29" i="3"/>
  <c r="Q28" i="3"/>
  <c r="M28" i="3"/>
  <c r="Q27" i="3"/>
  <c r="M27" i="3"/>
  <c r="Q26" i="3"/>
  <c r="M26" i="3"/>
  <c r="Q25" i="3"/>
  <c r="M25" i="3"/>
  <c r="Q24" i="3"/>
  <c r="M24" i="3"/>
  <c r="Q23" i="3"/>
  <c r="M23" i="3"/>
  <c r="Q22" i="3"/>
  <c r="M22" i="3"/>
  <c r="Q21" i="3"/>
  <c r="M21" i="3"/>
  <c r="Q20" i="3"/>
  <c r="M20" i="3"/>
  <c r="Q19" i="3"/>
  <c r="M19" i="3"/>
  <c r="Q18" i="3"/>
  <c r="M18" i="3"/>
  <c r="Q17" i="3"/>
  <c r="M17" i="3"/>
  <c r="Q16" i="3"/>
  <c r="M16" i="3"/>
  <c r="Q15" i="3"/>
  <c r="M15" i="3"/>
  <c r="Q14" i="3"/>
  <c r="M14" i="3"/>
  <c r="Q13" i="3"/>
  <c r="M13" i="3"/>
  <c r="Q12" i="3"/>
  <c r="M12" i="3"/>
  <c r="Q11" i="3"/>
  <c r="M11" i="3"/>
  <c r="Q10" i="3"/>
  <c r="Q140" i="3" s="1"/>
  <c r="M10" i="3"/>
  <c r="M140" i="3" s="1"/>
  <c r="B9" i="3"/>
  <c r="C9" i="3" s="1"/>
  <c r="D9" i="3" s="1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P136" i="2"/>
  <c r="O136" i="2"/>
  <c r="N136" i="2"/>
  <c r="L136" i="2"/>
  <c r="K136" i="2"/>
  <c r="J136" i="2"/>
  <c r="I136" i="2"/>
  <c r="H136" i="2"/>
  <c r="Q135" i="2"/>
  <c r="M135" i="2"/>
  <c r="Q134" i="2"/>
  <c r="M134" i="2"/>
  <c r="Q133" i="2"/>
  <c r="M133" i="2"/>
  <c r="Q132" i="2"/>
  <c r="M132" i="2"/>
  <c r="Q131" i="2"/>
  <c r="M131" i="2"/>
  <c r="Q130" i="2"/>
  <c r="M130" i="2"/>
  <c r="Q129" i="2"/>
  <c r="M129" i="2"/>
  <c r="Q128" i="2"/>
  <c r="M128" i="2"/>
  <c r="Q127" i="2"/>
  <c r="M127" i="2"/>
  <c r="Q126" i="2"/>
  <c r="M126" i="2"/>
  <c r="Q125" i="2"/>
  <c r="M125" i="2"/>
  <c r="Q124" i="2"/>
  <c r="M124" i="2"/>
  <c r="Q123" i="2"/>
  <c r="M123" i="2"/>
  <c r="Q122" i="2"/>
  <c r="M122" i="2"/>
  <c r="Q121" i="2"/>
  <c r="M121" i="2"/>
  <c r="Q120" i="2"/>
  <c r="M120" i="2"/>
  <c r="Q119" i="2"/>
  <c r="M119" i="2"/>
  <c r="Q118" i="2"/>
  <c r="M118" i="2"/>
  <c r="Q117" i="2"/>
  <c r="M117" i="2"/>
  <c r="Q116" i="2"/>
  <c r="M116" i="2"/>
  <c r="Q115" i="2"/>
  <c r="M115" i="2"/>
  <c r="Q114" i="2"/>
  <c r="M114" i="2"/>
  <c r="Q113" i="2"/>
  <c r="M113" i="2"/>
  <c r="Q112" i="2"/>
  <c r="M112" i="2"/>
  <c r="Q111" i="2"/>
  <c r="M111" i="2"/>
  <c r="Q110" i="2"/>
  <c r="M110" i="2"/>
  <c r="Q109" i="2"/>
  <c r="M109" i="2"/>
  <c r="Q108" i="2"/>
  <c r="M108" i="2"/>
  <c r="Q107" i="2"/>
  <c r="M107" i="2"/>
  <c r="Q106" i="2"/>
  <c r="M106" i="2"/>
  <c r="Q105" i="2"/>
  <c r="M105" i="2"/>
  <c r="Q104" i="2"/>
  <c r="M104" i="2"/>
  <c r="Q103" i="2"/>
  <c r="M103" i="2"/>
  <c r="Q102" i="2"/>
  <c r="M102" i="2"/>
  <c r="Q101" i="2"/>
  <c r="M101" i="2"/>
  <c r="Q100" i="2"/>
  <c r="M100" i="2"/>
  <c r="Q99" i="2"/>
  <c r="M99" i="2"/>
  <c r="Q98" i="2"/>
  <c r="M98" i="2"/>
  <c r="Q97" i="2"/>
  <c r="M97" i="2"/>
  <c r="Q96" i="2"/>
  <c r="M96" i="2"/>
  <c r="Q95" i="2"/>
  <c r="M95" i="2"/>
  <c r="Q94" i="2"/>
  <c r="M94" i="2"/>
  <c r="Q93" i="2"/>
  <c r="M93" i="2"/>
  <c r="Q92" i="2"/>
  <c r="M92" i="2"/>
  <c r="Q91" i="2"/>
  <c r="M91" i="2"/>
  <c r="Q90" i="2"/>
  <c r="M90" i="2"/>
  <c r="Q89" i="2"/>
  <c r="M89" i="2"/>
  <c r="Q88" i="2"/>
  <c r="M88" i="2"/>
  <c r="Q87" i="2"/>
  <c r="M87" i="2"/>
  <c r="Q86" i="2"/>
  <c r="M86" i="2"/>
  <c r="Q85" i="2"/>
  <c r="M85" i="2"/>
  <c r="Q84" i="2"/>
  <c r="M84" i="2"/>
  <c r="Q83" i="2"/>
  <c r="M83" i="2"/>
  <c r="Q82" i="2"/>
  <c r="M82" i="2"/>
  <c r="Q81" i="2"/>
  <c r="M81" i="2"/>
  <c r="Q80" i="2"/>
  <c r="M80" i="2"/>
  <c r="Q79" i="2"/>
  <c r="M79" i="2"/>
  <c r="Q78" i="2"/>
  <c r="M78" i="2"/>
  <c r="Q77" i="2"/>
  <c r="M77" i="2"/>
  <c r="Q76" i="2"/>
  <c r="M76" i="2"/>
  <c r="Q75" i="2"/>
  <c r="M75" i="2"/>
  <c r="Q74" i="2"/>
  <c r="M74" i="2"/>
  <c r="Q73" i="2"/>
  <c r="M73" i="2"/>
  <c r="Q72" i="2"/>
  <c r="M72" i="2"/>
  <c r="Q71" i="2"/>
  <c r="M71" i="2"/>
  <c r="Q70" i="2"/>
  <c r="M70" i="2"/>
  <c r="Q69" i="2"/>
  <c r="M69" i="2"/>
  <c r="Q68" i="2"/>
  <c r="M68" i="2"/>
  <c r="Q67" i="2"/>
  <c r="M67" i="2"/>
  <c r="Q66" i="2"/>
  <c r="M66" i="2"/>
  <c r="Q65" i="2"/>
  <c r="M65" i="2"/>
  <c r="Q64" i="2"/>
  <c r="M64" i="2"/>
  <c r="Q63" i="2"/>
  <c r="M63" i="2"/>
  <c r="Q62" i="2"/>
  <c r="M62" i="2"/>
  <c r="Q61" i="2"/>
  <c r="M61" i="2"/>
  <c r="Q60" i="2"/>
  <c r="M60" i="2"/>
  <c r="Q59" i="2"/>
  <c r="M59" i="2"/>
  <c r="Q58" i="2"/>
  <c r="M58" i="2"/>
  <c r="Q57" i="2"/>
  <c r="M57" i="2"/>
  <c r="Q56" i="2"/>
  <c r="M56" i="2"/>
  <c r="Q55" i="2"/>
  <c r="M55" i="2"/>
  <c r="Q54" i="2"/>
  <c r="M54" i="2"/>
  <c r="Q53" i="2"/>
  <c r="M53" i="2"/>
  <c r="Q52" i="2"/>
  <c r="M52" i="2"/>
  <c r="Q51" i="2"/>
  <c r="M51" i="2"/>
  <c r="Q50" i="2"/>
  <c r="M50" i="2"/>
  <c r="Q49" i="2"/>
  <c r="M49" i="2"/>
  <c r="Q48" i="2"/>
  <c r="M48" i="2"/>
  <c r="Q47" i="2"/>
  <c r="M47" i="2"/>
  <c r="Q46" i="2"/>
  <c r="M46" i="2"/>
  <c r="Q45" i="2"/>
  <c r="M45" i="2"/>
  <c r="Q44" i="2"/>
  <c r="M44" i="2"/>
  <c r="Q43" i="2"/>
  <c r="M43" i="2"/>
  <c r="Q42" i="2"/>
  <c r="M42" i="2"/>
  <c r="Q41" i="2"/>
  <c r="M41" i="2"/>
  <c r="Q40" i="2"/>
  <c r="M40" i="2"/>
  <c r="Q39" i="2"/>
  <c r="M39" i="2"/>
  <c r="Q38" i="2"/>
  <c r="M38" i="2"/>
  <c r="Q37" i="2"/>
  <c r="M37" i="2"/>
  <c r="Q36" i="2"/>
  <c r="M36" i="2"/>
  <c r="Q35" i="2"/>
  <c r="M35" i="2"/>
  <c r="Q34" i="2"/>
  <c r="M34" i="2"/>
  <c r="Q33" i="2"/>
  <c r="M33" i="2"/>
  <c r="Q32" i="2"/>
  <c r="M32" i="2"/>
  <c r="Q31" i="2"/>
  <c r="M31" i="2"/>
  <c r="Q30" i="2"/>
  <c r="M30" i="2"/>
  <c r="Q29" i="2"/>
  <c r="M29" i="2"/>
  <c r="Q28" i="2"/>
  <c r="M28" i="2"/>
  <c r="Q27" i="2"/>
  <c r="M27" i="2"/>
  <c r="Q26" i="2"/>
  <c r="M26" i="2"/>
  <c r="Q25" i="2"/>
  <c r="M25" i="2"/>
  <c r="Q24" i="2"/>
  <c r="M24" i="2"/>
  <c r="Q23" i="2"/>
  <c r="M23" i="2"/>
  <c r="Q22" i="2"/>
  <c r="M22" i="2"/>
  <c r="Q21" i="2"/>
  <c r="M21" i="2"/>
  <c r="Q20" i="2"/>
  <c r="M20" i="2"/>
  <c r="Q19" i="2"/>
  <c r="M19" i="2"/>
  <c r="Q18" i="2"/>
  <c r="M18" i="2"/>
  <c r="Q17" i="2"/>
  <c r="M17" i="2"/>
  <c r="Q16" i="2"/>
  <c r="M16" i="2"/>
  <c r="Q15" i="2"/>
  <c r="M15" i="2"/>
  <c r="Q14" i="2"/>
  <c r="M14" i="2"/>
  <c r="Q13" i="2"/>
  <c r="M13" i="2"/>
  <c r="Q12" i="2"/>
  <c r="M12" i="2"/>
  <c r="Q11" i="2"/>
  <c r="M11" i="2"/>
  <c r="Q10" i="2"/>
  <c r="Q136" i="2" s="1"/>
  <c r="M10" i="2"/>
  <c r="M136" i="2" s="1"/>
  <c r="B9" i="2"/>
  <c r="C9" i="2" s="1"/>
  <c r="D9" i="2" s="1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G190" i="1"/>
  <c r="F190" i="1"/>
  <c r="P178" i="1"/>
  <c r="O178" i="1"/>
  <c r="N178" i="1"/>
  <c r="L178" i="1"/>
  <c r="K178" i="1"/>
  <c r="J178" i="1"/>
  <c r="I178" i="1"/>
  <c r="H178" i="1"/>
  <c r="P177" i="1"/>
  <c r="O177" i="1"/>
  <c r="N177" i="1"/>
  <c r="L177" i="1"/>
  <c r="K177" i="1"/>
  <c r="J177" i="1"/>
  <c r="I177" i="1"/>
  <c r="H177" i="1"/>
  <c r="P176" i="1"/>
  <c r="O176" i="1"/>
  <c r="N176" i="1"/>
  <c r="L176" i="1"/>
  <c r="K176" i="1"/>
  <c r="J176" i="1"/>
  <c r="I176" i="1"/>
  <c r="H176" i="1"/>
  <c r="P175" i="1"/>
  <c r="O175" i="1"/>
  <c r="N175" i="1"/>
  <c r="L175" i="1"/>
  <c r="K175" i="1"/>
  <c r="J175" i="1"/>
  <c r="I175" i="1"/>
  <c r="H175" i="1"/>
  <c r="P174" i="1"/>
  <c r="O174" i="1"/>
  <c r="N174" i="1"/>
  <c r="L174" i="1"/>
  <c r="K174" i="1"/>
  <c r="J174" i="1"/>
  <c r="I174" i="1"/>
  <c r="H174" i="1"/>
  <c r="P173" i="1"/>
  <c r="O173" i="1"/>
  <c r="N173" i="1"/>
  <c r="L173" i="1"/>
  <c r="K173" i="1"/>
  <c r="J173" i="1"/>
  <c r="I173" i="1"/>
  <c r="H173" i="1"/>
  <c r="P172" i="1"/>
  <c r="O172" i="1"/>
  <c r="N172" i="1"/>
  <c r="L172" i="1"/>
  <c r="K172" i="1"/>
  <c r="J172" i="1"/>
  <c r="I172" i="1"/>
  <c r="H172" i="1"/>
  <c r="P171" i="1"/>
  <c r="O171" i="1"/>
  <c r="N171" i="1"/>
  <c r="L171" i="1"/>
  <c r="K171" i="1"/>
  <c r="J171" i="1"/>
  <c r="I171" i="1"/>
  <c r="H171" i="1"/>
  <c r="P170" i="1"/>
  <c r="O170" i="1"/>
  <c r="N170" i="1"/>
  <c r="L170" i="1"/>
  <c r="K170" i="1"/>
  <c r="J170" i="1"/>
  <c r="I170" i="1"/>
  <c r="H170" i="1"/>
  <c r="P169" i="1"/>
  <c r="O169" i="1"/>
  <c r="N169" i="1"/>
  <c r="L169" i="1"/>
  <c r="K169" i="1"/>
  <c r="J169" i="1"/>
  <c r="I169" i="1"/>
  <c r="H169" i="1"/>
  <c r="P168" i="1"/>
  <c r="O168" i="1"/>
  <c r="N168" i="1"/>
  <c r="L168" i="1"/>
  <c r="K168" i="1"/>
  <c r="J168" i="1"/>
  <c r="I168" i="1"/>
  <c r="H168" i="1"/>
  <c r="P167" i="1"/>
  <c r="O167" i="1"/>
  <c r="N167" i="1"/>
  <c r="L167" i="1"/>
  <c r="K167" i="1"/>
  <c r="J167" i="1"/>
  <c r="I167" i="1"/>
  <c r="H167" i="1"/>
  <c r="P166" i="1"/>
  <c r="O166" i="1"/>
  <c r="N166" i="1"/>
  <c r="L166" i="1"/>
  <c r="K166" i="1"/>
  <c r="J166" i="1"/>
  <c r="I166" i="1"/>
  <c r="H166" i="1"/>
  <c r="P165" i="1"/>
  <c r="O165" i="1"/>
  <c r="N165" i="1"/>
  <c r="L165" i="1"/>
  <c r="K165" i="1"/>
  <c r="J165" i="1"/>
  <c r="I165" i="1"/>
  <c r="H165" i="1"/>
  <c r="P164" i="1"/>
  <c r="O164" i="1"/>
  <c r="N164" i="1"/>
  <c r="L164" i="1"/>
  <c r="K164" i="1"/>
  <c r="J164" i="1"/>
  <c r="I164" i="1"/>
  <c r="P163" i="1"/>
  <c r="O163" i="1"/>
  <c r="N163" i="1"/>
  <c r="L163" i="1"/>
  <c r="K163" i="1"/>
  <c r="J163" i="1"/>
  <c r="H163" i="1"/>
  <c r="P162" i="1"/>
  <c r="O162" i="1"/>
  <c r="N162" i="1"/>
  <c r="L162" i="1"/>
  <c r="K162" i="1"/>
  <c r="J162" i="1"/>
  <c r="I162" i="1"/>
  <c r="H162" i="1"/>
  <c r="P161" i="1"/>
  <c r="O161" i="1"/>
  <c r="N161" i="1"/>
  <c r="L161" i="1"/>
  <c r="K161" i="1"/>
  <c r="J161" i="1"/>
  <c r="I161" i="1"/>
  <c r="H161" i="1"/>
  <c r="P160" i="1"/>
  <c r="O160" i="1"/>
  <c r="N160" i="1"/>
  <c r="L160" i="1"/>
  <c r="K160" i="1"/>
  <c r="J160" i="1"/>
  <c r="I160" i="1"/>
  <c r="H160" i="1"/>
  <c r="P159" i="1"/>
  <c r="O159" i="1"/>
  <c r="N159" i="1"/>
  <c r="L159" i="1"/>
  <c r="K159" i="1"/>
  <c r="J159" i="1"/>
  <c r="I159" i="1"/>
  <c r="H159" i="1"/>
  <c r="P158" i="1"/>
  <c r="O158" i="1"/>
  <c r="N158" i="1"/>
  <c r="L158" i="1"/>
  <c r="K158" i="1"/>
  <c r="J158" i="1"/>
  <c r="I158" i="1"/>
  <c r="H158" i="1"/>
  <c r="P157" i="1"/>
  <c r="O157" i="1"/>
  <c r="N157" i="1"/>
  <c r="L157" i="1"/>
  <c r="K157" i="1"/>
  <c r="J157" i="1"/>
  <c r="I157" i="1"/>
  <c r="H157" i="1"/>
  <c r="P156" i="1"/>
  <c r="O156" i="1"/>
  <c r="N156" i="1"/>
  <c r="L156" i="1"/>
  <c r="K156" i="1"/>
  <c r="J156" i="1"/>
  <c r="I156" i="1"/>
  <c r="H156" i="1"/>
  <c r="P155" i="1"/>
  <c r="O155" i="1"/>
  <c r="N155" i="1"/>
  <c r="L155" i="1"/>
  <c r="K155" i="1"/>
  <c r="J155" i="1"/>
  <c r="I155" i="1"/>
  <c r="H155" i="1"/>
  <c r="P154" i="1"/>
  <c r="O154" i="1"/>
  <c r="N154" i="1"/>
  <c r="L154" i="1"/>
  <c r="K154" i="1"/>
  <c r="J154" i="1"/>
  <c r="I154" i="1"/>
  <c r="H154" i="1"/>
  <c r="P153" i="1"/>
  <c r="O153" i="1"/>
  <c r="N153" i="1"/>
  <c r="L153" i="1"/>
  <c r="K153" i="1"/>
  <c r="J153" i="1"/>
  <c r="I153" i="1"/>
  <c r="H153" i="1"/>
  <c r="P152" i="1"/>
  <c r="O152" i="1"/>
  <c r="N152" i="1"/>
  <c r="L152" i="1"/>
  <c r="K152" i="1"/>
  <c r="J152" i="1"/>
  <c r="I152" i="1"/>
  <c r="H152" i="1"/>
  <c r="P151" i="1"/>
  <c r="O151" i="1"/>
  <c r="N151" i="1"/>
  <c r="L151" i="1"/>
  <c r="K151" i="1"/>
  <c r="J151" i="1"/>
  <c r="I151" i="1"/>
  <c r="H151" i="1"/>
  <c r="P150" i="1"/>
  <c r="O150" i="1"/>
  <c r="N150" i="1"/>
  <c r="L150" i="1"/>
  <c r="K150" i="1"/>
  <c r="J150" i="1"/>
  <c r="I150" i="1"/>
  <c r="H150" i="1"/>
  <c r="P149" i="1"/>
  <c r="O149" i="1"/>
  <c r="N149" i="1"/>
  <c r="L149" i="1"/>
  <c r="K149" i="1"/>
  <c r="J149" i="1"/>
  <c r="I149" i="1"/>
  <c r="H149" i="1"/>
  <c r="P148" i="1"/>
  <c r="O148" i="1"/>
  <c r="N148" i="1"/>
  <c r="L148" i="1"/>
  <c r="K148" i="1"/>
  <c r="J148" i="1"/>
  <c r="I148" i="1"/>
  <c r="H148" i="1"/>
  <c r="P147" i="1"/>
  <c r="O147" i="1"/>
  <c r="N147" i="1"/>
  <c r="L147" i="1"/>
  <c r="K147" i="1"/>
  <c r="J147" i="1"/>
  <c r="I147" i="1"/>
  <c r="H147" i="1"/>
  <c r="P146" i="1"/>
  <c r="O146" i="1"/>
  <c r="N146" i="1"/>
  <c r="L146" i="1"/>
  <c r="K146" i="1"/>
  <c r="J146" i="1"/>
  <c r="I146" i="1"/>
  <c r="H146" i="1"/>
  <c r="P145" i="1"/>
  <c r="O145" i="1"/>
  <c r="N145" i="1"/>
  <c r="L145" i="1"/>
  <c r="K145" i="1"/>
  <c r="J145" i="1"/>
  <c r="I145" i="1"/>
  <c r="H145" i="1"/>
  <c r="P144" i="1"/>
  <c r="O144" i="1"/>
  <c r="N144" i="1"/>
  <c r="L144" i="1"/>
  <c r="K144" i="1"/>
  <c r="J144" i="1"/>
  <c r="I144" i="1"/>
  <c r="H144" i="1"/>
  <c r="P143" i="1"/>
  <c r="O143" i="1"/>
  <c r="N143" i="1"/>
  <c r="L143" i="1"/>
  <c r="K143" i="1"/>
  <c r="J143" i="1"/>
  <c r="I143" i="1"/>
  <c r="H143" i="1"/>
  <c r="P142" i="1"/>
  <c r="O142" i="1"/>
  <c r="N142" i="1"/>
  <c r="L142" i="1"/>
  <c r="K142" i="1"/>
  <c r="J142" i="1"/>
  <c r="I142" i="1"/>
  <c r="H142" i="1"/>
  <c r="P141" i="1"/>
  <c r="O141" i="1"/>
  <c r="N141" i="1"/>
  <c r="L141" i="1"/>
  <c r="K141" i="1"/>
  <c r="J141" i="1"/>
  <c r="I141" i="1"/>
  <c r="H141" i="1"/>
  <c r="P140" i="1"/>
  <c r="O140" i="1"/>
  <c r="N140" i="1"/>
  <c r="L140" i="1"/>
  <c r="K140" i="1"/>
  <c r="J140" i="1"/>
  <c r="I140" i="1"/>
  <c r="H140" i="1"/>
  <c r="P139" i="1"/>
  <c r="O139" i="1"/>
  <c r="N139" i="1"/>
  <c r="L139" i="1"/>
  <c r="K139" i="1"/>
  <c r="J139" i="1"/>
  <c r="I139" i="1"/>
  <c r="H139" i="1"/>
  <c r="P138" i="1"/>
  <c r="O138" i="1"/>
  <c r="N138" i="1"/>
  <c r="L138" i="1"/>
  <c r="K138" i="1"/>
  <c r="J138" i="1"/>
  <c r="I138" i="1"/>
  <c r="H138" i="1"/>
  <c r="P137" i="1"/>
  <c r="O137" i="1"/>
  <c r="N137" i="1"/>
  <c r="L137" i="1"/>
  <c r="K137" i="1"/>
  <c r="J137" i="1"/>
  <c r="I137" i="1"/>
  <c r="H137" i="1"/>
  <c r="P136" i="1"/>
  <c r="O136" i="1"/>
  <c r="N136" i="1"/>
  <c r="L136" i="1"/>
  <c r="K136" i="1"/>
  <c r="J136" i="1"/>
  <c r="I136" i="1"/>
  <c r="H136" i="1"/>
  <c r="P135" i="1"/>
  <c r="O135" i="1"/>
  <c r="N135" i="1"/>
  <c r="L135" i="1"/>
  <c r="K135" i="1"/>
  <c r="J135" i="1"/>
  <c r="I135" i="1"/>
  <c r="H135" i="1"/>
  <c r="P134" i="1"/>
  <c r="O134" i="1"/>
  <c r="N134" i="1"/>
  <c r="L134" i="1"/>
  <c r="K134" i="1"/>
  <c r="J134" i="1"/>
  <c r="I134" i="1"/>
  <c r="H134" i="1"/>
  <c r="P133" i="1"/>
  <c r="O133" i="1"/>
  <c r="N133" i="1"/>
  <c r="L133" i="1"/>
  <c r="K133" i="1"/>
  <c r="J133" i="1"/>
  <c r="I133" i="1"/>
  <c r="H133" i="1"/>
  <c r="P132" i="1"/>
  <c r="O132" i="1"/>
  <c r="N132" i="1"/>
  <c r="L132" i="1"/>
  <c r="K132" i="1"/>
  <c r="J132" i="1"/>
  <c r="I132" i="1"/>
  <c r="H132" i="1"/>
  <c r="P131" i="1"/>
  <c r="O131" i="1"/>
  <c r="N131" i="1"/>
  <c r="L131" i="1"/>
  <c r="K131" i="1"/>
  <c r="J131" i="1"/>
  <c r="I131" i="1"/>
  <c r="H131" i="1"/>
  <c r="P130" i="1"/>
  <c r="O130" i="1"/>
  <c r="N130" i="1"/>
  <c r="L130" i="1"/>
  <c r="K130" i="1"/>
  <c r="J130" i="1"/>
  <c r="I130" i="1"/>
  <c r="H130" i="1"/>
  <c r="P129" i="1"/>
  <c r="O129" i="1"/>
  <c r="N129" i="1"/>
  <c r="L129" i="1"/>
  <c r="K129" i="1"/>
  <c r="J129" i="1"/>
  <c r="I129" i="1"/>
  <c r="H129" i="1"/>
  <c r="P128" i="1"/>
  <c r="O128" i="1"/>
  <c r="N128" i="1"/>
  <c r="L128" i="1"/>
  <c r="K128" i="1"/>
  <c r="J128" i="1"/>
  <c r="I128" i="1"/>
  <c r="H128" i="1"/>
  <c r="P127" i="1"/>
  <c r="O127" i="1"/>
  <c r="N127" i="1"/>
  <c r="L127" i="1"/>
  <c r="K127" i="1"/>
  <c r="J127" i="1"/>
  <c r="I127" i="1"/>
  <c r="H127" i="1"/>
  <c r="P126" i="1"/>
  <c r="O126" i="1"/>
  <c r="N126" i="1"/>
  <c r="L126" i="1"/>
  <c r="K126" i="1"/>
  <c r="J126" i="1"/>
  <c r="I126" i="1"/>
  <c r="H126" i="1"/>
  <c r="P125" i="1"/>
  <c r="O125" i="1"/>
  <c r="N125" i="1"/>
  <c r="L125" i="1"/>
  <c r="K125" i="1"/>
  <c r="J125" i="1"/>
  <c r="I125" i="1"/>
  <c r="H125" i="1"/>
  <c r="P124" i="1"/>
  <c r="O124" i="1"/>
  <c r="N124" i="1"/>
  <c r="L124" i="1"/>
  <c r="K124" i="1"/>
  <c r="J124" i="1"/>
  <c r="I124" i="1"/>
  <c r="H124" i="1"/>
  <c r="P123" i="1"/>
  <c r="O123" i="1"/>
  <c r="N123" i="1"/>
  <c r="L123" i="1"/>
  <c r="K123" i="1"/>
  <c r="J123" i="1"/>
  <c r="I123" i="1"/>
  <c r="H123" i="1"/>
  <c r="P122" i="1"/>
  <c r="O122" i="1"/>
  <c r="N122" i="1"/>
  <c r="L122" i="1"/>
  <c r="K122" i="1"/>
  <c r="J122" i="1"/>
  <c r="I122" i="1"/>
  <c r="H122" i="1"/>
  <c r="P121" i="1"/>
  <c r="O121" i="1"/>
  <c r="N121" i="1"/>
  <c r="L121" i="1"/>
  <c r="K121" i="1"/>
  <c r="J121" i="1"/>
  <c r="I121" i="1"/>
  <c r="H121" i="1"/>
  <c r="P120" i="1"/>
  <c r="O120" i="1"/>
  <c r="N120" i="1"/>
  <c r="L120" i="1"/>
  <c r="K120" i="1"/>
  <c r="J120" i="1"/>
  <c r="I120" i="1"/>
  <c r="H120" i="1"/>
  <c r="P119" i="1"/>
  <c r="O119" i="1"/>
  <c r="N119" i="1"/>
  <c r="L119" i="1"/>
  <c r="K119" i="1"/>
  <c r="J119" i="1"/>
  <c r="I119" i="1"/>
  <c r="H119" i="1"/>
  <c r="P118" i="1"/>
  <c r="O118" i="1"/>
  <c r="N118" i="1"/>
  <c r="L118" i="1"/>
  <c r="K118" i="1"/>
  <c r="J118" i="1"/>
  <c r="I118" i="1"/>
  <c r="H118" i="1"/>
  <c r="P117" i="1"/>
  <c r="O117" i="1"/>
  <c r="N117" i="1"/>
  <c r="L117" i="1"/>
  <c r="K117" i="1"/>
  <c r="J117" i="1"/>
  <c r="I117" i="1"/>
  <c r="H117" i="1"/>
  <c r="P116" i="1"/>
  <c r="O116" i="1"/>
  <c r="N116" i="1"/>
  <c r="L116" i="1"/>
  <c r="K116" i="1"/>
  <c r="J116" i="1"/>
  <c r="I116" i="1"/>
  <c r="H116" i="1"/>
  <c r="P115" i="1"/>
  <c r="O115" i="1"/>
  <c r="N115" i="1"/>
  <c r="L115" i="1"/>
  <c r="K115" i="1"/>
  <c r="J115" i="1"/>
  <c r="I115" i="1"/>
  <c r="H115" i="1"/>
  <c r="P114" i="1"/>
  <c r="O114" i="1"/>
  <c r="N114" i="1"/>
  <c r="L114" i="1"/>
  <c r="K114" i="1"/>
  <c r="J114" i="1"/>
  <c r="I114" i="1"/>
  <c r="H114" i="1"/>
  <c r="P113" i="1"/>
  <c r="O113" i="1"/>
  <c r="N113" i="1"/>
  <c r="L113" i="1"/>
  <c r="K113" i="1"/>
  <c r="J113" i="1"/>
  <c r="I113" i="1"/>
  <c r="H113" i="1"/>
  <c r="P112" i="1"/>
  <c r="O112" i="1"/>
  <c r="N112" i="1"/>
  <c r="L112" i="1"/>
  <c r="K112" i="1"/>
  <c r="J112" i="1"/>
  <c r="I112" i="1"/>
  <c r="H112" i="1"/>
  <c r="P111" i="1"/>
  <c r="O111" i="1"/>
  <c r="N111" i="1"/>
  <c r="L111" i="1"/>
  <c r="K111" i="1"/>
  <c r="J111" i="1"/>
  <c r="I111" i="1"/>
  <c r="H111" i="1"/>
  <c r="P110" i="1"/>
  <c r="O110" i="1"/>
  <c r="N110" i="1"/>
  <c r="L110" i="1"/>
  <c r="K110" i="1"/>
  <c r="J110" i="1"/>
  <c r="I110" i="1"/>
  <c r="H110" i="1"/>
  <c r="P109" i="1"/>
  <c r="O109" i="1"/>
  <c r="N109" i="1"/>
  <c r="L109" i="1"/>
  <c r="K109" i="1"/>
  <c r="J109" i="1"/>
  <c r="I109" i="1"/>
  <c r="H109" i="1"/>
  <c r="P108" i="1"/>
  <c r="O108" i="1"/>
  <c r="N108" i="1"/>
  <c r="L108" i="1"/>
  <c r="K108" i="1"/>
  <c r="J108" i="1"/>
  <c r="I108" i="1"/>
  <c r="H108" i="1"/>
  <c r="P107" i="1"/>
  <c r="O107" i="1"/>
  <c r="N107" i="1"/>
  <c r="L107" i="1"/>
  <c r="K107" i="1"/>
  <c r="J107" i="1"/>
  <c r="I107" i="1"/>
  <c r="H107" i="1"/>
  <c r="P106" i="1"/>
  <c r="O106" i="1"/>
  <c r="N106" i="1"/>
  <c r="L106" i="1"/>
  <c r="K106" i="1"/>
  <c r="J106" i="1"/>
  <c r="I106" i="1"/>
  <c r="H106" i="1"/>
  <c r="P105" i="1"/>
  <c r="O105" i="1"/>
  <c r="N105" i="1"/>
  <c r="L105" i="1"/>
  <c r="K105" i="1"/>
  <c r="J105" i="1"/>
  <c r="I105" i="1"/>
  <c r="H105" i="1"/>
  <c r="P104" i="1"/>
  <c r="O104" i="1"/>
  <c r="N104" i="1"/>
  <c r="L104" i="1"/>
  <c r="K104" i="1"/>
  <c r="J104" i="1"/>
  <c r="I104" i="1"/>
  <c r="H104" i="1"/>
  <c r="P103" i="1"/>
  <c r="O103" i="1"/>
  <c r="N103" i="1"/>
  <c r="L103" i="1"/>
  <c r="K103" i="1"/>
  <c r="J103" i="1"/>
  <c r="I103" i="1"/>
  <c r="H103" i="1"/>
  <c r="P102" i="1"/>
  <c r="O102" i="1"/>
  <c r="N102" i="1"/>
  <c r="L102" i="1"/>
  <c r="K102" i="1"/>
  <c r="J102" i="1"/>
  <c r="I102" i="1"/>
  <c r="H102" i="1"/>
  <c r="P101" i="1"/>
  <c r="O101" i="1"/>
  <c r="N101" i="1"/>
  <c r="L101" i="1"/>
  <c r="K101" i="1"/>
  <c r="J101" i="1"/>
  <c r="I101" i="1"/>
  <c r="H101" i="1"/>
  <c r="P100" i="1"/>
  <c r="O100" i="1"/>
  <c r="N100" i="1"/>
  <c r="L100" i="1"/>
  <c r="K100" i="1"/>
  <c r="J100" i="1"/>
  <c r="I100" i="1"/>
  <c r="H100" i="1"/>
  <c r="P99" i="1"/>
  <c r="O99" i="1"/>
  <c r="N99" i="1"/>
  <c r="L99" i="1"/>
  <c r="K99" i="1"/>
  <c r="J99" i="1"/>
  <c r="I99" i="1"/>
  <c r="H99" i="1"/>
  <c r="P98" i="1"/>
  <c r="O98" i="1"/>
  <c r="N98" i="1"/>
  <c r="L98" i="1"/>
  <c r="K98" i="1"/>
  <c r="J98" i="1"/>
  <c r="I98" i="1"/>
  <c r="H98" i="1"/>
  <c r="P97" i="1"/>
  <c r="O97" i="1"/>
  <c r="N97" i="1"/>
  <c r="L97" i="1"/>
  <c r="K97" i="1"/>
  <c r="J97" i="1"/>
  <c r="I97" i="1"/>
  <c r="H97" i="1"/>
  <c r="P96" i="1"/>
  <c r="O96" i="1"/>
  <c r="N96" i="1"/>
  <c r="L96" i="1"/>
  <c r="K96" i="1"/>
  <c r="J96" i="1"/>
  <c r="I96" i="1"/>
  <c r="H96" i="1"/>
  <c r="P95" i="1"/>
  <c r="O95" i="1"/>
  <c r="N95" i="1"/>
  <c r="L95" i="1"/>
  <c r="K95" i="1"/>
  <c r="J95" i="1"/>
  <c r="I95" i="1"/>
  <c r="H95" i="1"/>
  <c r="P94" i="1"/>
  <c r="O94" i="1"/>
  <c r="N94" i="1"/>
  <c r="L94" i="1"/>
  <c r="K94" i="1"/>
  <c r="J94" i="1"/>
  <c r="I94" i="1"/>
  <c r="H94" i="1"/>
  <c r="P93" i="1"/>
  <c r="O93" i="1"/>
  <c r="N93" i="1"/>
  <c r="L93" i="1"/>
  <c r="K93" i="1"/>
  <c r="J93" i="1"/>
  <c r="I93" i="1"/>
  <c r="H93" i="1"/>
  <c r="P92" i="1"/>
  <c r="O92" i="1"/>
  <c r="N92" i="1"/>
  <c r="L92" i="1"/>
  <c r="K92" i="1"/>
  <c r="J92" i="1"/>
  <c r="I92" i="1"/>
  <c r="H92" i="1"/>
  <c r="P91" i="1"/>
  <c r="O91" i="1"/>
  <c r="N91" i="1"/>
  <c r="L91" i="1"/>
  <c r="K91" i="1"/>
  <c r="J91" i="1"/>
  <c r="I91" i="1"/>
  <c r="H91" i="1"/>
  <c r="P90" i="1"/>
  <c r="O90" i="1"/>
  <c r="N90" i="1"/>
  <c r="L90" i="1"/>
  <c r="K90" i="1"/>
  <c r="J90" i="1"/>
  <c r="I90" i="1"/>
  <c r="H90" i="1"/>
  <c r="P89" i="1"/>
  <c r="O89" i="1"/>
  <c r="N89" i="1"/>
  <c r="L89" i="1"/>
  <c r="K89" i="1"/>
  <c r="J89" i="1"/>
  <c r="I89" i="1"/>
  <c r="H89" i="1"/>
  <c r="P88" i="1"/>
  <c r="O88" i="1"/>
  <c r="N88" i="1"/>
  <c r="L88" i="1"/>
  <c r="K88" i="1"/>
  <c r="J88" i="1"/>
  <c r="I88" i="1"/>
  <c r="H88" i="1"/>
  <c r="P87" i="1"/>
  <c r="O87" i="1"/>
  <c r="N87" i="1"/>
  <c r="L87" i="1"/>
  <c r="K87" i="1"/>
  <c r="J87" i="1"/>
  <c r="I87" i="1"/>
  <c r="H87" i="1"/>
  <c r="P86" i="1"/>
  <c r="O86" i="1"/>
  <c r="N86" i="1"/>
  <c r="L86" i="1"/>
  <c r="K86" i="1"/>
  <c r="J86" i="1"/>
  <c r="I86" i="1"/>
  <c r="H86" i="1"/>
  <c r="P85" i="1"/>
  <c r="O85" i="1"/>
  <c r="N85" i="1"/>
  <c r="L85" i="1"/>
  <c r="K85" i="1"/>
  <c r="J85" i="1"/>
  <c r="I85" i="1"/>
  <c r="H85" i="1"/>
  <c r="P84" i="1"/>
  <c r="O84" i="1"/>
  <c r="N84" i="1"/>
  <c r="L84" i="1"/>
  <c r="K84" i="1"/>
  <c r="J84" i="1"/>
  <c r="I84" i="1"/>
  <c r="H84" i="1"/>
  <c r="P83" i="1"/>
  <c r="O83" i="1"/>
  <c r="N83" i="1"/>
  <c r="L83" i="1"/>
  <c r="K83" i="1"/>
  <c r="J83" i="1"/>
  <c r="I83" i="1"/>
  <c r="H83" i="1"/>
  <c r="P82" i="1"/>
  <c r="O82" i="1"/>
  <c r="N82" i="1"/>
  <c r="L82" i="1"/>
  <c r="K82" i="1"/>
  <c r="J82" i="1"/>
  <c r="I82" i="1"/>
  <c r="H82" i="1"/>
  <c r="P81" i="1"/>
  <c r="O81" i="1"/>
  <c r="N81" i="1"/>
  <c r="L81" i="1"/>
  <c r="K81" i="1"/>
  <c r="J81" i="1"/>
  <c r="I81" i="1"/>
  <c r="H81" i="1"/>
  <c r="P80" i="1"/>
  <c r="O80" i="1"/>
  <c r="N80" i="1"/>
  <c r="L80" i="1"/>
  <c r="K80" i="1"/>
  <c r="J80" i="1"/>
  <c r="I80" i="1"/>
  <c r="H80" i="1"/>
  <c r="P79" i="1"/>
  <c r="O79" i="1"/>
  <c r="N79" i="1"/>
  <c r="L79" i="1"/>
  <c r="K79" i="1"/>
  <c r="J79" i="1"/>
  <c r="I79" i="1"/>
  <c r="H79" i="1"/>
  <c r="P78" i="1"/>
  <c r="O78" i="1"/>
  <c r="N78" i="1"/>
  <c r="L78" i="1"/>
  <c r="K78" i="1"/>
  <c r="J78" i="1"/>
  <c r="I78" i="1"/>
  <c r="H78" i="1"/>
  <c r="P77" i="1"/>
  <c r="O77" i="1"/>
  <c r="N77" i="1"/>
  <c r="L77" i="1"/>
  <c r="K77" i="1"/>
  <c r="J77" i="1"/>
  <c r="I77" i="1"/>
  <c r="H77" i="1"/>
  <c r="P76" i="1"/>
  <c r="O76" i="1"/>
  <c r="N76" i="1"/>
  <c r="L76" i="1"/>
  <c r="K76" i="1"/>
  <c r="J76" i="1"/>
  <c r="I76" i="1"/>
  <c r="H76" i="1"/>
  <c r="P75" i="1"/>
  <c r="O75" i="1"/>
  <c r="N75" i="1"/>
  <c r="L75" i="1"/>
  <c r="K75" i="1"/>
  <c r="J75" i="1"/>
  <c r="I75" i="1"/>
  <c r="H75" i="1"/>
  <c r="P74" i="1"/>
  <c r="O74" i="1"/>
  <c r="N74" i="1"/>
  <c r="L74" i="1"/>
  <c r="K74" i="1"/>
  <c r="J74" i="1"/>
  <c r="I74" i="1"/>
  <c r="H74" i="1"/>
  <c r="P73" i="1"/>
  <c r="O73" i="1"/>
  <c r="N73" i="1"/>
  <c r="L73" i="1"/>
  <c r="K73" i="1"/>
  <c r="J73" i="1"/>
  <c r="I73" i="1"/>
  <c r="H73" i="1"/>
  <c r="P72" i="1"/>
  <c r="O72" i="1"/>
  <c r="N72" i="1"/>
  <c r="L72" i="1"/>
  <c r="K72" i="1"/>
  <c r="J72" i="1"/>
  <c r="I72" i="1"/>
  <c r="H72" i="1"/>
  <c r="P71" i="1"/>
  <c r="O71" i="1"/>
  <c r="N71" i="1"/>
  <c r="L71" i="1"/>
  <c r="K71" i="1"/>
  <c r="J71" i="1"/>
  <c r="I71" i="1"/>
  <c r="H71" i="1"/>
  <c r="P70" i="1"/>
  <c r="O70" i="1"/>
  <c r="N70" i="1"/>
  <c r="L70" i="1"/>
  <c r="K70" i="1"/>
  <c r="J70" i="1"/>
  <c r="I70" i="1"/>
  <c r="H70" i="1"/>
  <c r="P69" i="1"/>
  <c r="O69" i="1"/>
  <c r="N69" i="1"/>
  <c r="L69" i="1"/>
  <c r="K69" i="1"/>
  <c r="J69" i="1"/>
  <c r="I69" i="1"/>
  <c r="H69" i="1"/>
  <c r="P68" i="1"/>
  <c r="O68" i="1"/>
  <c r="N68" i="1"/>
  <c r="L68" i="1"/>
  <c r="K68" i="1"/>
  <c r="J68" i="1"/>
  <c r="I68" i="1"/>
  <c r="H68" i="1"/>
  <c r="P67" i="1"/>
  <c r="O67" i="1"/>
  <c r="N67" i="1"/>
  <c r="L67" i="1"/>
  <c r="K67" i="1"/>
  <c r="J67" i="1"/>
  <c r="I67" i="1"/>
  <c r="H67" i="1"/>
  <c r="P66" i="1"/>
  <c r="O66" i="1"/>
  <c r="N66" i="1"/>
  <c r="L66" i="1"/>
  <c r="K66" i="1"/>
  <c r="J66" i="1"/>
  <c r="I66" i="1"/>
  <c r="H66" i="1"/>
  <c r="P65" i="1"/>
  <c r="O65" i="1"/>
  <c r="N65" i="1"/>
  <c r="L65" i="1"/>
  <c r="K65" i="1"/>
  <c r="J65" i="1"/>
  <c r="I65" i="1"/>
  <c r="H65" i="1"/>
  <c r="P64" i="1"/>
  <c r="O64" i="1"/>
  <c r="N64" i="1"/>
  <c r="L64" i="1"/>
  <c r="K64" i="1"/>
  <c r="J64" i="1"/>
  <c r="I64" i="1"/>
  <c r="H64" i="1"/>
  <c r="P63" i="1"/>
  <c r="O63" i="1"/>
  <c r="N63" i="1"/>
  <c r="L63" i="1"/>
  <c r="K63" i="1"/>
  <c r="J63" i="1"/>
  <c r="I63" i="1"/>
  <c r="H63" i="1"/>
  <c r="P62" i="1"/>
  <c r="O62" i="1"/>
  <c r="N62" i="1"/>
  <c r="L62" i="1"/>
  <c r="K62" i="1"/>
  <c r="J62" i="1"/>
  <c r="I62" i="1"/>
  <c r="H62" i="1"/>
  <c r="P61" i="1"/>
  <c r="O61" i="1"/>
  <c r="N61" i="1"/>
  <c r="L61" i="1"/>
  <c r="K61" i="1"/>
  <c r="J61" i="1"/>
  <c r="I61" i="1"/>
  <c r="H61" i="1"/>
  <c r="P60" i="1"/>
  <c r="O60" i="1"/>
  <c r="N60" i="1"/>
  <c r="L60" i="1"/>
  <c r="K60" i="1"/>
  <c r="J60" i="1"/>
  <c r="I60" i="1"/>
  <c r="H60" i="1"/>
  <c r="P59" i="1"/>
  <c r="O59" i="1"/>
  <c r="N59" i="1"/>
  <c r="L59" i="1"/>
  <c r="K59" i="1"/>
  <c r="J59" i="1"/>
  <c r="I59" i="1"/>
  <c r="H59" i="1"/>
  <c r="P58" i="1"/>
  <c r="O58" i="1"/>
  <c r="N58" i="1"/>
  <c r="L58" i="1"/>
  <c r="K58" i="1"/>
  <c r="J58" i="1"/>
  <c r="I58" i="1"/>
  <c r="H58" i="1"/>
  <c r="P57" i="1"/>
  <c r="O57" i="1"/>
  <c r="N57" i="1"/>
  <c r="L57" i="1"/>
  <c r="K57" i="1"/>
  <c r="J57" i="1"/>
  <c r="I57" i="1"/>
  <c r="H57" i="1"/>
  <c r="P56" i="1"/>
  <c r="O56" i="1"/>
  <c r="N56" i="1"/>
  <c r="L56" i="1"/>
  <c r="K56" i="1"/>
  <c r="J56" i="1"/>
  <c r="I56" i="1"/>
  <c r="H56" i="1"/>
  <c r="P55" i="1"/>
  <c r="O55" i="1"/>
  <c r="N55" i="1"/>
  <c r="L55" i="1"/>
  <c r="K55" i="1"/>
  <c r="J55" i="1"/>
  <c r="I55" i="1"/>
  <c r="H55" i="1"/>
  <c r="P54" i="1"/>
  <c r="O54" i="1"/>
  <c r="N54" i="1"/>
  <c r="L54" i="1"/>
  <c r="K54" i="1"/>
  <c r="J54" i="1"/>
  <c r="I54" i="1"/>
  <c r="H54" i="1"/>
  <c r="P53" i="1"/>
  <c r="O53" i="1"/>
  <c r="N53" i="1"/>
  <c r="L53" i="1"/>
  <c r="K53" i="1"/>
  <c r="J53" i="1"/>
  <c r="I53" i="1"/>
  <c r="H53" i="1"/>
  <c r="P52" i="1"/>
  <c r="O52" i="1"/>
  <c r="N52" i="1"/>
  <c r="L52" i="1"/>
  <c r="K52" i="1"/>
  <c r="J52" i="1"/>
  <c r="I52" i="1"/>
  <c r="H52" i="1"/>
  <c r="P51" i="1"/>
  <c r="O51" i="1"/>
  <c r="N51" i="1"/>
  <c r="L51" i="1"/>
  <c r="K51" i="1"/>
  <c r="J51" i="1"/>
  <c r="I51" i="1"/>
  <c r="H51" i="1"/>
  <c r="P50" i="1"/>
  <c r="O50" i="1"/>
  <c r="N50" i="1"/>
  <c r="L50" i="1"/>
  <c r="K50" i="1"/>
  <c r="J50" i="1"/>
  <c r="I50" i="1"/>
  <c r="H50" i="1"/>
  <c r="P49" i="1"/>
  <c r="O49" i="1"/>
  <c r="N49" i="1"/>
  <c r="L49" i="1"/>
  <c r="K49" i="1"/>
  <c r="J49" i="1"/>
  <c r="I49" i="1"/>
  <c r="H49" i="1"/>
  <c r="P48" i="1"/>
  <c r="O48" i="1"/>
  <c r="N48" i="1"/>
  <c r="L48" i="1"/>
  <c r="K48" i="1"/>
  <c r="J48" i="1"/>
  <c r="I48" i="1"/>
  <c r="H48" i="1"/>
  <c r="P47" i="1"/>
  <c r="O47" i="1"/>
  <c r="N47" i="1"/>
  <c r="L47" i="1"/>
  <c r="K47" i="1"/>
  <c r="J47" i="1"/>
  <c r="I47" i="1"/>
  <c r="H47" i="1"/>
  <c r="P46" i="1"/>
  <c r="O46" i="1"/>
  <c r="N46" i="1"/>
  <c r="L46" i="1"/>
  <c r="K46" i="1"/>
  <c r="J46" i="1"/>
  <c r="I46" i="1"/>
  <c r="H46" i="1"/>
  <c r="P45" i="1"/>
  <c r="O45" i="1"/>
  <c r="N45" i="1"/>
  <c r="L45" i="1"/>
  <c r="K45" i="1"/>
  <c r="J45" i="1"/>
  <c r="I45" i="1"/>
  <c r="H45" i="1"/>
  <c r="P44" i="1"/>
  <c r="O44" i="1"/>
  <c r="N44" i="1"/>
  <c r="L44" i="1"/>
  <c r="K44" i="1"/>
  <c r="J44" i="1"/>
  <c r="I44" i="1"/>
  <c r="H44" i="1"/>
  <c r="P43" i="1"/>
  <c r="O43" i="1"/>
  <c r="N43" i="1"/>
  <c r="L43" i="1"/>
  <c r="K43" i="1"/>
  <c r="J43" i="1"/>
  <c r="I43" i="1"/>
  <c r="H43" i="1"/>
  <c r="P42" i="1"/>
  <c r="O42" i="1"/>
  <c r="N42" i="1"/>
  <c r="L42" i="1"/>
  <c r="K42" i="1"/>
  <c r="J42" i="1"/>
  <c r="I42" i="1"/>
  <c r="H42" i="1"/>
  <c r="P41" i="1"/>
  <c r="O41" i="1"/>
  <c r="N41" i="1"/>
  <c r="L41" i="1"/>
  <c r="K41" i="1"/>
  <c r="J41" i="1"/>
  <c r="I41" i="1"/>
  <c r="H41" i="1"/>
  <c r="P40" i="1"/>
  <c r="O40" i="1"/>
  <c r="N40" i="1"/>
  <c r="L40" i="1"/>
  <c r="K40" i="1"/>
  <c r="J40" i="1"/>
  <c r="I40" i="1"/>
  <c r="H40" i="1"/>
  <c r="P39" i="1"/>
  <c r="O39" i="1"/>
  <c r="N39" i="1"/>
  <c r="L39" i="1"/>
  <c r="K39" i="1"/>
  <c r="J39" i="1"/>
  <c r="I39" i="1"/>
  <c r="H39" i="1"/>
  <c r="P38" i="1"/>
  <c r="O38" i="1"/>
  <c r="N38" i="1"/>
  <c r="L38" i="1"/>
  <c r="K38" i="1"/>
  <c r="J38" i="1"/>
  <c r="I38" i="1"/>
  <c r="H38" i="1"/>
  <c r="P37" i="1"/>
  <c r="O37" i="1"/>
  <c r="N37" i="1"/>
  <c r="L37" i="1"/>
  <c r="K37" i="1"/>
  <c r="J37" i="1"/>
  <c r="I37" i="1"/>
  <c r="H37" i="1"/>
  <c r="P36" i="1"/>
  <c r="O36" i="1"/>
  <c r="N36" i="1"/>
  <c r="L36" i="1"/>
  <c r="K36" i="1"/>
  <c r="J36" i="1"/>
  <c r="I36" i="1"/>
  <c r="H36" i="1"/>
  <c r="P35" i="1"/>
  <c r="O35" i="1"/>
  <c r="N35" i="1"/>
  <c r="L35" i="1"/>
  <c r="K35" i="1"/>
  <c r="J35" i="1"/>
  <c r="I35" i="1"/>
  <c r="H35" i="1"/>
  <c r="P34" i="1"/>
  <c r="O34" i="1"/>
  <c r="N34" i="1"/>
  <c r="L34" i="1"/>
  <c r="K34" i="1"/>
  <c r="J34" i="1"/>
  <c r="I34" i="1"/>
  <c r="H34" i="1"/>
  <c r="P33" i="1"/>
  <c r="O33" i="1"/>
  <c r="N33" i="1"/>
  <c r="L33" i="1"/>
  <c r="K33" i="1"/>
  <c r="J33" i="1"/>
  <c r="I33" i="1"/>
  <c r="H33" i="1"/>
  <c r="P32" i="1"/>
  <c r="O32" i="1"/>
  <c r="N32" i="1"/>
  <c r="L32" i="1"/>
  <c r="K32" i="1"/>
  <c r="J32" i="1"/>
  <c r="I32" i="1"/>
  <c r="H32" i="1"/>
  <c r="P31" i="1"/>
  <c r="O31" i="1"/>
  <c r="N31" i="1"/>
  <c r="L31" i="1"/>
  <c r="K31" i="1"/>
  <c r="J31" i="1"/>
  <c r="I31" i="1"/>
  <c r="H31" i="1"/>
  <c r="P30" i="1"/>
  <c r="O30" i="1"/>
  <c r="N30" i="1"/>
  <c r="L30" i="1"/>
  <c r="K30" i="1"/>
  <c r="J30" i="1"/>
  <c r="I30" i="1"/>
  <c r="H30" i="1"/>
  <c r="P29" i="1"/>
  <c r="O29" i="1"/>
  <c r="N29" i="1"/>
  <c r="L29" i="1"/>
  <c r="K29" i="1"/>
  <c r="J29" i="1"/>
  <c r="I29" i="1"/>
  <c r="H29" i="1"/>
  <c r="P28" i="1"/>
  <c r="O28" i="1"/>
  <c r="N28" i="1"/>
  <c r="L28" i="1"/>
  <c r="K28" i="1"/>
  <c r="J28" i="1"/>
  <c r="I28" i="1"/>
  <c r="H28" i="1"/>
  <c r="P27" i="1"/>
  <c r="O27" i="1"/>
  <c r="N27" i="1"/>
  <c r="L27" i="1"/>
  <c r="K27" i="1"/>
  <c r="J27" i="1"/>
  <c r="I27" i="1"/>
  <c r="H27" i="1"/>
  <c r="P26" i="1"/>
  <c r="O26" i="1"/>
  <c r="N26" i="1"/>
  <c r="L26" i="1"/>
  <c r="K26" i="1"/>
  <c r="J26" i="1"/>
  <c r="I26" i="1"/>
  <c r="H26" i="1"/>
  <c r="P25" i="1"/>
  <c r="O25" i="1"/>
  <c r="N25" i="1"/>
  <c r="L25" i="1"/>
  <c r="K25" i="1"/>
  <c r="J25" i="1"/>
  <c r="I25" i="1"/>
  <c r="H25" i="1"/>
  <c r="P24" i="1"/>
  <c r="O24" i="1"/>
  <c r="N24" i="1"/>
  <c r="L24" i="1"/>
  <c r="K24" i="1"/>
  <c r="J24" i="1"/>
  <c r="I24" i="1"/>
  <c r="H24" i="1"/>
  <c r="P23" i="1"/>
  <c r="O23" i="1"/>
  <c r="N23" i="1"/>
  <c r="L23" i="1"/>
  <c r="K23" i="1"/>
  <c r="J23" i="1"/>
  <c r="I23" i="1"/>
  <c r="H23" i="1"/>
  <c r="P22" i="1"/>
  <c r="O22" i="1"/>
  <c r="N22" i="1"/>
  <c r="L22" i="1"/>
  <c r="K22" i="1"/>
  <c r="J22" i="1"/>
  <c r="I22" i="1"/>
  <c r="H22" i="1"/>
  <c r="P21" i="1"/>
  <c r="O21" i="1"/>
  <c r="N21" i="1"/>
  <c r="L21" i="1"/>
  <c r="K21" i="1"/>
  <c r="J21" i="1"/>
  <c r="I21" i="1"/>
  <c r="H21" i="1"/>
  <c r="P20" i="1"/>
  <c r="O20" i="1"/>
  <c r="N20" i="1"/>
  <c r="L20" i="1"/>
  <c r="K20" i="1"/>
  <c r="J20" i="1"/>
  <c r="I20" i="1"/>
  <c r="H20" i="1"/>
  <c r="P19" i="1"/>
  <c r="O19" i="1"/>
  <c r="N19" i="1"/>
  <c r="L19" i="1"/>
  <c r="K19" i="1"/>
  <c r="J19" i="1"/>
  <c r="I19" i="1"/>
  <c r="H19" i="1"/>
  <c r="P18" i="1"/>
  <c r="O18" i="1"/>
  <c r="N18" i="1"/>
  <c r="L18" i="1"/>
  <c r="K18" i="1"/>
  <c r="J18" i="1"/>
  <c r="I18" i="1"/>
  <c r="H18" i="1"/>
  <c r="P17" i="1"/>
  <c r="O17" i="1"/>
  <c r="N17" i="1"/>
  <c r="L17" i="1"/>
  <c r="K17" i="1"/>
  <c r="J17" i="1"/>
  <c r="I17" i="1"/>
  <c r="H17" i="1"/>
  <c r="P16" i="1"/>
  <c r="O16" i="1"/>
  <c r="N16" i="1"/>
  <c r="L16" i="1"/>
  <c r="K16" i="1"/>
  <c r="J16" i="1"/>
  <c r="I16" i="1"/>
  <c r="H16" i="1"/>
  <c r="P15" i="1"/>
  <c r="O15" i="1"/>
  <c r="N15" i="1"/>
  <c r="L15" i="1"/>
  <c r="K15" i="1"/>
  <c r="J15" i="1"/>
  <c r="I15" i="1"/>
  <c r="H15" i="1"/>
  <c r="P14" i="1"/>
  <c r="O14" i="1"/>
  <c r="N14" i="1"/>
  <c r="L14" i="1"/>
  <c r="K14" i="1"/>
  <c r="J14" i="1"/>
  <c r="I14" i="1"/>
  <c r="H14" i="1"/>
  <c r="P13" i="1"/>
  <c r="O13" i="1"/>
  <c r="N13" i="1"/>
  <c r="L13" i="1"/>
  <c r="K13" i="1"/>
  <c r="J13" i="1"/>
  <c r="I13" i="1"/>
  <c r="H13" i="1"/>
  <c r="P12" i="1"/>
  <c r="O12" i="1"/>
  <c r="N12" i="1"/>
  <c r="L12" i="1"/>
  <c r="K12" i="1"/>
  <c r="J12" i="1"/>
  <c r="I12" i="1"/>
  <c r="H12" i="1"/>
  <c r="P11" i="1"/>
  <c r="O11" i="1"/>
  <c r="N11" i="1"/>
  <c r="L11" i="1"/>
  <c r="K11" i="1"/>
  <c r="J11" i="1"/>
  <c r="I11" i="1"/>
  <c r="H11" i="1"/>
  <c r="P10" i="1"/>
  <c r="O10" i="1"/>
  <c r="N10" i="1"/>
  <c r="L10" i="1"/>
  <c r="K10" i="1"/>
  <c r="J10" i="1"/>
  <c r="I10" i="1"/>
  <c r="H10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Q18" i="26" l="1"/>
  <c r="P179" i="34"/>
  <c r="P180" i="1"/>
  <c r="N180" i="1"/>
  <c r="M180" i="50"/>
  <c r="O180" i="1"/>
  <c r="K180" i="1"/>
  <c r="M180" i="49"/>
  <c r="J180" i="1"/>
  <c r="L180" i="1"/>
  <c r="M179" i="43"/>
  <c r="K179" i="34"/>
  <c r="H180" i="1"/>
  <c r="K179" i="21"/>
  <c r="I180" i="1"/>
  <c r="M176" i="1"/>
  <c r="M178" i="1"/>
  <c r="Q176" i="1"/>
  <c r="Q177" i="1"/>
  <c r="H186" i="1"/>
  <c r="H189" i="1"/>
  <c r="Q28" i="1"/>
  <c r="Q29" i="1"/>
  <c r="V32" i="1"/>
  <c r="Q33" i="1"/>
  <c r="T34" i="1"/>
  <c r="Q35" i="1"/>
  <c r="Q39" i="1"/>
  <c r="T40" i="1"/>
  <c r="Q40" i="1"/>
  <c r="Q41" i="1"/>
  <c r="T42" i="1"/>
  <c r="Q43" i="1"/>
  <c r="Q47" i="1"/>
  <c r="Q48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V74" i="1"/>
  <c r="Q75" i="1"/>
  <c r="Q76" i="1"/>
  <c r="Q79" i="1"/>
  <c r="Q80" i="1"/>
  <c r="Q81" i="1"/>
  <c r="Q82" i="1"/>
  <c r="Q83" i="1"/>
  <c r="Q84" i="1"/>
  <c r="Q85" i="1"/>
  <c r="Q86" i="1"/>
  <c r="Q90" i="1"/>
  <c r="Q95" i="1"/>
  <c r="Q96" i="1"/>
  <c r="Q97" i="1"/>
  <c r="Q98" i="1"/>
  <c r="Q101" i="1"/>
  <c r="Q103" i="1"/>
  <c r="Q105" i="1"/>
  <c r="Q106" i="1"/>
  <c r="Q107" i="1"/>
  <c r="Q108" i="1"/>
  <c r="Q110" i="1"/>
  <c r="Q111" i="1"/>
  <c r="Q112" i="1"/>
  <c r="Q113" i="1"/>
  <c r="Q115" i="1"/>
  <c r="Q116" i="1"/>
  <c r="Q117" i="1"/>
  <c r="Q118" i="1"/>
  <c r="Q119" i="1"/>
  <c r="Q120" i="1"/>
  <c r="Q124" i="1"/>
  <c r="Q130" i="1"/>
  <c r="Q131" i="1"/>
  <c r="Q132" i="1"/>
  <c r="Q135" i="1"/>
  <c r="Q137" i="1"/>
  <c r="Q140" i="1"/>
  <c r="Q141" i="1"/>
  <c r="Q142" i="1"/>
  <c r="Q143" i="1"/>
  <c r="V144" i="1"/>
  <c r="Q145" i="1"/>
  <c r="Q147" i="1"/>
  <c r="Q148" i="1"/>
  <c r="Q150" i="1"/>
  <c r="Q151" i="1"/>
  <c r="Q152" i="1"/>
  <c r="Q153" i="1"/>
  <c r="Q158" i="1"/>
  <c r="Q159" i="1"/>
  <c r="Q160" i="1"/>
  <c r="Q163" i="1"/>
  <c r="M164" i="1"/>
  <c r="M165" i="1"/>
  <c r="M166" i="1"/>
  <c r="M167" i="1"/>
  <c r="U169" i="1"/>
  <c r="M170" i="1"/>
  <c r="U171" i="1"/>
  <c r="V171" i="1"/>
  <c r="V172" i="1"/>
  <c r="M173" i="1"/>
  <c r="V173" i="1"/>
  <c r="U174" i="1"/>
  <c r="M177" i="1"/>
  <c r="Q44" i="17"/>
  <c r="Q179" i="17" s="1"/>
  <c r="M18" i="1"/>
  <c r="M19" i="1"/>
  <c r="M20" i="1"/>
  <c r="M22" i="1"/>
  <c r="M23" i="1"/>
  <c r="M24" i="1"/>
  <c r="M25" i="1"/>
  <c r="U26" i="1"/>
  <c r="M28" i="1"/>
  <c r="U29" i="1"/>
  <c r="M30" i="1"/>
  <c r="U31" i="1"/>
  <c r="M34" i="1"/>
  <c r="U35" i="1"/>
  <c r="U37" i="1"/>
  <c r="M42" i="1"/>
  <c r="U47" i="1"/>
  <c r="U48" i="1"/>
  <c r="M49" i="1"/>
  <c r="U50" i="1"/>
  <c r="M51" i="1"/>
  <c r="U52" i="1"/>
  <c r="M54" i="1"/>
  <c r="M55" i="1"/>
  <c r="M56" i="1"/>
  <c r="M76" i="1"/>
  <c r="M77" i="1"/>
  <c r="V77" i="1"/>
  <c r="M78" i="1"/>
  <c r="U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U93" i="1"/>
  <c r="M94" i="1"/>
  <c r="M95" i="1"/>
  <c r="M97" i="1"/>
  <c r="U98" i="1"/>
  <c r="M99" i="1"/>
  <c r="M155" i="1"/>
  <c r="M156" i="1"/>
  <c r="U157" i="1"/>
  <c r="M158" i="1"/>
  <c r="M159" i="1"/>
  <c r="M160" i="1"/>
  <c r="M161" i="1"/>
  <c r="M162" i="1"/>
  <c r="U163" i="1"/>
  <c r="Q165" i="1"/>
  <c r="Q179" i="26"/>
  <c r="V19" i="1"/>
  <c r="V20" i="1"/>
  <c r="M21" i="1"/>
  <c r="M32" i="1"/>
  <c r="U33" i="1"/>
  <c r="V78" i="1"/>
  <c r="V83" i="1"/>
  <c r="V84" i="1"/>
  <c r="V85" i="1"/>
  <c r="V86" i="1"/>
  <c r="V87" i="1"/>
  <c r="V88" i="1"/>
  <c r="V97" i="1"/>
  <c r="V154" i="1"/>
  <c r="V156" i="1"/>
  <c r="V160" i="1"/>
  <c r="Q164" i="1"/>
  <c r="Q166" i="1"/>
  <c r="Q167" i="1"/>
  <c r="V168" i="1"/>
  <c r="V24" i="1"/>
  <c r="V25" i="1"/>
  <c r="V29" i="1"/>
  <c r="V30" i="1"/>
  <c r="V48" i="1"/>
  <c r="M57" i="1"/>
  <c r="V89" i="1"/>
  <c r="V92" i="1"/>
  <c r="V93" i="1"/>
  <c r="V94" i="1"/>
  <c r="M96" i="1"/>
  <c r="V96" i="1"/>
  <c r="V99" i="1"/>
  <c r="M100" i="1"/>
  <c r="M101" i="1"/>
  <c r="M102" i="1"/>
  <c r="V102" i="1"/>
  <c r="M103" i="1"/>
  <c r="V103" i="1"/>
  <c r="V104" i="1"/>
  <c r="M105" i="1"/>
  <c r="M106" i="1"/>
  <c r="V107" i="1"/>
  <c r="M108" i="1"/>
  <c r="M109" i="1"/>
  <c r="V109" i="1"/>
  <c r="M110" i="1"/>
  <c r="V110" i="1"/>
  <c r="M111" i="1"/>
  <c r="M112" i="1"/>
  <c r="V112" i="1"/>
  <c r="M113" i="1"/>
  <c r="V113" i="1"/>
  <c r="M114" i="1"/>
  <c r="U115" i="1"/>
  <c r="M116" i="1"/>
  <c r="M118" i="1"/>
  <c r="M119" i="1"/>
  <c r="M120" i="1"/>
  <c r="M121" i="1"/>
  <c r="M122" i="1"/>
  <c r="V122" i="1"/>
  <c r="M123" i="1"/>
  <c r="V123" i="1"/>
  <c r="M124" i="1"/>
  <c r="V124" i="1"/>
  <c r="M125" i="1"/>
  <c r="M126" i="1"/>
  <c r="V126" i="1"/>
  <c r="U127" i="1"/>
  <c r="M128" i="1"/>
  <c r="V128" i="1"/>
  <c r="M129" i="1"/>
  <c r="M130" i="1"/>
  <c r="M131" i="1"/>
  <c r="V131" i="1"/>
  <c r="M132" i="1"/>
  <c r="V132" i="1"/>
  <c r="M133" i="1"/>
  <c r="U134" i="1"/>
  <c r="V134" i="1"/>
  <c r="U135" i="1"/>
  <c r="M136" i="1"/>
  <c r="M138" i="1"/>
  <c r="U139" i="1"/>
  <c r="M141" i="1"/>
  <c r="M142" i="1"/>
  <c r="M143" i="1"/>
  <c r="M144" i="1"/>
  <c r="M145" i="1"/>
  <c r="M146" i="1"/>
  <c r="M147" i="1"/>
  <c r="V174" i="1"/>
  <c r="V175" i="1"/>
  <c r="V95" i="1"/>
  <c r="V18" i="1"/>
  <c r="V47" i="1"/>
  <c r="V34" i="1"/>
  <c r="U38" i="1"/>
  <c r="U39" i="1"/>
  <c r="M40" i="1"/>
  <c r="U41" i="1"/>
  <c r="V42" i="1"/>
  <c r="U43" i="1"/>
  <c r="V43" i="1"/>
  <c r="M44" i="1"/>
  <c r="V44" i="1"/>
  <c r="U45" i="1"/>
  <c r="V45" i="1"/>
  <c r="M46" i="1"/>
  <c r="V46" i="1"/>
  <c r="V100" i="1"/>
  <c r="V105" i="1"/>
  <c r="V130" i="1"/>
  <c r="V157" i="1"/>
  <c r="V158" i="1"/>
  <c r="V176" i="1"/>
  <c r="M53" i="20"/>
  <c r="M179" i="20" s="1"/>
  <c r="Q91" i="1"/>
  <c r="V121" i="1"/>
  <c r="Q136" i="1"/>
  <c r="Q146" i="1"/>
  <c r="Q171" i="1"/>
  <c r="H187" i="1"/>
  <c r="H188" i="1"/>
  <c r="M178" i="11"/>
  <c r="V98" i="1"/>
  <c r="V129" i="1"/>
  <c r="V127" i="1"/>
  <c r="V125" i="1"/>
  <c r="V114" i="1"/>
  <c r="V108" i="1"/>
  <c r="V50" i="1"/>
  <c r="V51" i="1"/>
  <c r="V52" i="1"/>
  <c r="V53" i="1"/>
  <c r="V54" i="1"/>
  <c r="V56" i="1"/>
  <c r="M58" i="1"/>
  <c r="U59" i="1"/>
  <c r="M60" i="1"/>
  <c r="M61" i="1"/>
  <c r="V61" i="1"/>
  <c r="M62" i="1"/>
  <c r="V62" i="1"/>
  <c r="M63" i="1"/>
  <c r="M64" i="1"/>
  <c r="M65" i="1"/>
  <c r="M66" i="1"/>
  <c r="M67" i="1"/>
  <c r="M68" i="1"/>
  <c r="M70" i="1"/>
  <c r="M71" i="1"/>
  <c r="M72" i="1"/>
  <c r="M73" i="1"/>
  <c r="V79" i="1"/>
  <c r="V81" i="1"/>
  <c r="V101" i="1"/>
  <c r="M148" i="1"/>
  <c r="M149" i="1"/>
  <c r="Q10" i="1"/>
  <c r="V11" i="1"/>
  <c r="Q12" i="1"/>
  <c r="Q13" i="1"/>
  <c r="Q14" i="1"/>
  <c r="Q15" i="1"/>
  <c r="Q16" i="1"/>
  <c r="Q18" i="1"/>
  <c r="Q19" i="1"/>
  <c r="Q20" i="1"/>
  <c r="Q22" i="1"/>
  <c r="Q23" i="1"/>
  <c r="Q24" i="1"/>
  <c r="Q25" i="1"/>
  <c r="Q26" i="1"/>
  <c r="Q27" i="1"/>
  <c r="V36" i="1"/>
  <c r="Q77" i="1"/>
  <c r="Q93" i="1"/>
  <c r="Q100" i="1"/>
  <c r="Q102" i="1"/>
  <c r="Q109" i="1"/>
  <c r="Q125" i="1"/>
  <c r="Q155" i="1"/>
  <c r="Q161" i="1"/>
  <c r="V55" i="1"/>
  <c r="U13" i="1"/>
  <c r="U15" i="1"/>
  <c r="Q17" i="1"/>
  <c r="Q21" i="1"/>
  <c r="Q34" i="1"/>
  <c r="Q42" i="1"/>
  <c r="Q45" i="1"/>
  <c r="Q78" i="1"/>
  <c r="Q122" i="1"/>
  <c r="Q123" i="1"/>
  <c r="Q126" i="1"/>
  <c r="Q127" i="1"/>
  <c r="Q128" i="1"/>
  <c r="Q134" i="1"/>
  <c r="Q138" i="1"/>
  <c r="U144" i="1"/>
  <c r="U149" i="1"/>
  <c r="Q149" i="1"/>
  <c r="U150" i="1"/>
  <c r="U151" i="1"/>
  <c r="U152" i="1"/>
  <c r="U153" i="1"/>
  <c r="Q154" i="1"/>
  <c r="Q157" i="1"/>
  <c r="Q169" i="1"/>
  <c r="Q170" i="1"/>
  <c r="Q172" i="1"/>
  <c r="Q178" i="1"/>
  <c r="V59" i="1"/>
  <c r="V115" i="1"/>
  <c r="V116" i="1"/>
  <c r="V118" i="1"/>
  <c r="V161" i="1"/>
  <c r="V162" i="1"/>
  <c r="O178" i="11"/>
  <c r="O179" i="14"/>
  <c r="M179" i="15"/>
  <c r="P179" i="17"/>
  <c r="O179" i="21"/>
  <c r="K179" i="26"/>
  <c r="K179" i="31"/>
  <c r="U17" i="1"/>
  <c r="V159" i="1"/>
  <c r="V117" i="1"/>
  <c r="V111" i="1"/>
  <c r="V106" i="1"/>
  <c r="V80" i="1"/>
  <c r="V82" i="1"/>
  <c r="V49" i="1"/>
  <c r="U18" i="1"/>
  <c r="U20" i="1"/>
  <c r="U21" i="1"/>
  <c r="U22" i="1"/>
  <c r="U24" i="1"/>
  <c r="U25" i="1"/>
  <c r="U28" i="1"/>
  <c r="U30" i="1"/>
  <c r="Q30" i="1"/>
  <c r="U40" i="1"/>
  <c r="U42" i="1"/>
  <c r="T44" i="1"/>
  <c r="U44" i="1"/>
  <c r="Q44" i="1"/>
  <c r="T46" i="1"/>
  <c r="U46" i="1"/>
  <c r="Q46" i="1"/>
  <c r="T49" i="1"/>
  <c r="U49" i="1"/>
  <c r="Q49" i="1"/>
  <c r="Q50" i="1"/>
  <c r="T51" i="1"/>
  <c r="U51" i="1"/>
  <c r="Q51" i="1"/>
  <c r="Q52" i="1"/>
  <c r="Q53" i="1"/>
  <c r="U54" i="1"/>
  <c r="Q54" i="1"/>
  <c r="U55" i="1"/>
  <c r="Q55" i="1"/>
  <c r="U56" i="1"/>
  <c r="Q56" i="1"/>
  <c r="U57" i="1"/>
  <c r="Q57" i="1"/>
  <c r="U61" i="1"/>
  <c r="U62" i="1"/>
  <c r="U63" i="1"/>
  <c r="U64" i="1"/>
  <c r="U65" i="1"/>
  <c r="U66" i="1"/>
  <c r="U67" i="1"/>
  <c r="U68" i="1"/>
  <c r="U70" i="1"/>
  <c r="U71" i="1"/>
  <c r="U72" i="1"/>
  <c r="U73" i="1"/>
  <c r="U76" i="1"/>
  <c r="U77" i="1"/>
  <c r="U78" i="1"/>
  <c r="U81" i="1"/>
  <c r="U82" i="1"/>
  <c r="U83" i="1"/>
  <c r="U84" i="1"/>
  <c r="U85" i="1"/>
  <c r="U86" i="1"/>
  <c r="U87" i="1"/>
  <c r="Q87" i="1"/>
  <c r="U88" i="1"/>
  <c r="Q88" i="1"/>
  <c r="U89" i="1"/>
  <c r="Q89" i="1"/>
  <c r="Q92" i="1"/>
  <c r="U94" i="1"/>
  <c r="U12" i="1"/>
  <c r="V12" i="1"/>
  <c r="M13" i="1"/>
  <c r="V13" i="1"/>
  <c r="U14" i="1"/>
  <c r="V14" i="1"/>
  <c r="M15" i="1"/>
  <c r="V15" i="1"/>
  <c r="U16" i="1"/>
  <c r="V16" i="1"/>
  <c r="M17" i="1"/>
  <c r="V17" i="1"/>
  <c r="V21" i="1"/>
  <c r="V22" i="1"/>
  <c r="V23" i="1"/>
  <c r="V26" i="1"/>
  <c r="V27" i="1"/>
  <c r="V28" i="1"/>
  <c r="V33" i="1"/>
  <c r="V35" i="1"/>
  <c r="V39" i="1"/>
  <c r="V40" i="1"/>
  <c r="V41" i="1"/>
  <c r="V60" i="1"/>
  <c r="V63" i="1"/>
  <c r="V64" i="1"/>
  <c r="V65" i="1"/>
  <c r="V66" i="1"/>
  <c r="V67" i="1"/>
  <c r="V68" i="1"/>
  <c r="V69" i="1"/>
  <c r="V70" i="1"/>
  <c r="V71" i="1"/>
  <c r="V72" i="1"/>
  <c r="V73" i="1"/>
  <c r="V75" i="1"/>
  <c r="V76" i="1"/>
  <c r="V90" i="1"/>
  <c r="V119" i="1"/>
  <c r="V120" i="1"/>
  <c r="V135" i="1"/>
  <c r="V136" i="1"/>
  <c r="V137" i="1"/>
  <c r="V138" i="1"/>
  <c r="V140" i="1"/>
  <c r="V141" i="1"/>
  <c r="V142" i="1"/>
  <c r="V143" i="1"/>
  <c r="V145" i="1"/>
  <c r="V146" i="1"/>
  <c r="V147" i="1"/>
  <c r="V148" i="1"/>
  <c r="V149" i="1"/>
  <c r="M150" i="1"/>
  <c r="V150" i="1"/>
  <c r="M151" i="1"/>
  <c r="V151" i="1"/>
  <c r="M152" i="1"/>
  <c r="V152" i="1"/>
  <c r="M153" i="1"/>
  <c r="V153" i="1"/>
  <c r="U154" i="1"/>
  <c r="V155" i="1"/>
  <c r="V163" i="1"/>
  <c r="V164" i="1"/>
  <c r="V165" i="1"/>
  <c r="V166" i="1"/>
  <c r="V167" i="1"/>
  <c r="V169" i="1"/>
  <c r="V170" i="1"/>
  <c r="V177" i="1"/>
  <c r="V178" i="1"/>
  <c r="Q79" i="11"/>
  <c r="Q15" i="12"/>
  <c r="Q179" i="15"/>
  <c r="Q179" i="20"/>
  <c r="Q42" i="30"/>
  <c r="Q179" i="30" s="1"/>
  <c r="M48" i="32"/>
  <c r="M15" i="33"/>
  <c r="M179" i="33" s="1"/>
  <c r="M179" i="34"/>
  <c r="Q16" i="34"/>
  <c r="Q179" i="34" s="1"/>
  <c r="Q94" i="1"/>
  <c r="U95" i="1"/>
  <c r="U96" i="1"/>
  <c r="Q99" i="1"/>
  <c r="U100" i="1"/>
  <c r="U101" i="1"/>
  <c r="U102" i="1"/>
  <c r="U103" i="1"/>
  <c r="Q104" i="1"/>
  <c r="U105" i="1"/>
  <c r="U106" i="1"/>
  <c r="U108" i="1"/>
  <c r="U109" i="1"/>
  <c r="U110" i="1"/>
  <c r="U111" i="1"/>
  <c r="U112" i="1"/>
  <c r="U113" i="1"/>
  <c r="U114" i="1"/>
  <c r="Q114" i="1"/>
  <c r="U116" i="1"/>
  <c r="U119" i="1"/>
  <c r="U120" i="1"/>
  <c r="U121" i="1"/>
  <c r="U122" i="1"/>
  <c r="U123" i="1"/>
  <c r="U124" i="1"/>
  <c r="U125" i="1"/>
  <c r="U126" i="1"/>
  <c r="U128" i="1"/>
  <c r="U129" i="1"/>
  <c r="Q129" i="1"/>
  <c r="U130" i="1"/>
  <c r="U131" i="1"/>
  <c r="U132" i="1"/>
  <c r="U136" i="1"/>
  <c r="U138" i="1"/>
  <c r="U141" i="1"/>
  <c r="U142" i="1"/>
  <c r="U143" i="1"/>
  <c r="U145" i="1"/>
  <c r="U146" i="1"/>
  <c r="U147" i="1"/>
  <c r="U148" i="1"/>
  <c r="U155" i="1"/>
  <c r="U156" i="1"/>
  <c r="Q156" i="1"/>
  <c r="U158" i="1"/>
  <c r="U159" i="1"/>
  <c r="U161" i="1"/>
  <c r="U162" i="1"/>
  <c r="Q162" i="1"/>
  <c r="U164" i="1"/>
  <c r="U165" i="1"/>
  <c r="U166" i="1"/>
  <c r="U167" i="1"/>
  <c r="U170" i="1"/>
  <c r="U173" i="1"/>
  <c r="Q173" i="1"/>
  <c r="Q174" i="1"/>
  <c r="Q175" i="1"/>
  <c r="U176" i="1"/>
  <c r="U178" i="1"/>
  <c r="M179" i="18"/>
  <c r="Q10" i="18"/>
  <c r="Q179" i="18" s="1"/>
  <c r="M179" i="31"/>
  <c r="M179" i="32"/>
  <c r="U177" i="1"/>
  <c r="U168" i="1"/>
  <c r="U19" i="1"/>
  <c r="U23" i="1"/>
  <c r="U160" i="1"/>
  <c r="U118" i="1"/>
  <c r="U34" i="1"/>
  <c r="U32" i="1"/>
  <c r="U92" i="1"/>
  <c r="U97" i="1"/>
  <c r="U133" i="1"/>
  <c r="U99" i="1"/>
  <c r="V91" i="1"/>
  <c r="U91" i="1"/>
  <c r="U90" i="1"/>
  <c r="U80" i="1"/>
  <c r="U60" i="1"/>
  <c r="V58" i="1"/>
  <c r="U58" i="1"/>
  <c r="V57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8" i="1"/>
  <c r="T29" i="1"/>
  <c r="T30" i="1"/>
  <c r="T31" i="1"/>
  <c r="T32" i="1"/>
  <c r="T33" i="1"/>
  <c r="T35" i="1"/>
  <c r="T36" i="1"/>
  <c r="T37" i="1"/>
  <c r="T38" i="1"/>
  <c r="T39" i="1"/>
  <c r="T41" i="1"/>
  <c r="T43" i="1"/>
  <c r="T45" i="1"/>
  <c r="T47" i="1"/>
  <c r="T48" i="1"/>
  <c r="T50" i="1"/>
  <c r="T52" i="1"/>
  <c r="T55" i="1"/>
  <c r="T56" i="1"/>
  <c r="T57" i="1"/>
  <c r="T58" i="1"/>
  <c r="T60" i="1"/>
  <c r="T61" i="1"/>
  <c r="T62" i="1"/>
  <c r="T63" i="1"/>
  <c r="T64" i="1"/>
  <c r="T65" i="1"/>
  <c r="T66" i="1"/>
  <c r="T67" i="1"/>
  <c r="T68" i="1"/>
  <c r="T70" i="1"/>
  <c r="T71" i="1"/>
  <c r="T72" i="1"/>
  <c r="T73" i="1"/>
  <c r="T76" i="1"/>
  <c r="T77" i="1"/>
  <c r="T78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9" i="1"/>
  <c r="T100" i="1"/>
  <c r="T101" i="1"/>
  <c r="T102" i="1"/>
  <c r="T103" i="1"/>
  <c r="T105" i="1"/>
  <c r="T106" i="1"/>
  <c r="T108" i="1"/>
  <c r="T109" i="1"/>
  <c r="T110" i="1"/>
  <c r="T111" i="1"/>
  <c r="T112" i="1"/>
  <c r="T113" i="1"/>
  <c r="T114" i="1"/>
  <c r="T116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5" i="1"/>
  <c r="T156" i="1"/>
  <c r="T158" i="1"/>
  <c r="T159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6" i="1"/>
  <c r="T177" i="1"/>
  <c r="T178" i="1"/>
  <c r="Q11" i="1"/>
  <c r="M12" i="1"/>
  <c r="M14" i="1"/>
  <c r="M16" i="1"/>
  <c r="M26" i="1"/>
  <c r="M29" i="1"/>
  <c r="Q32" i="1"/>
  <c r="M33" i="1"/>
  <c r="M35" i="1"/>
  <c r="Q36" i="1"/>
  <c r="M39" i="1"/>
  <c r="M41" i="1"/>
  <c r="M43" i="1"/>
  <c r="M45" i="1"/>
  <c r="M48" i="1"/>
  <c r="M50" i="1"/>
  <c r="M52" i="1"/>
  <c r="V10" i="1"/>
  <c r="U11" i="1"/>
  <c r="T27" i="1"/>
  <c r="U27" i="1"/>
  <c r="U36" i="1"/>
  <c r="V37" i="1"/>
  <c r="V38" i="1"/>
  <c r="T53" i="1"/>
  <c r="U53" i="1"/>
  <c r="T54" i="1"/>
  <c r="T59" i="1"/>
  <c r="T79" i="1"/>
  <c r="T98" i="1"/>
  <c r="T154" i="1"/>
  <c r="T157" i="1"/>
  <c r="T160" i="1"/>
  <c r="Q168" i="1"/>
  <c r="M169" i="1"/>
  <c r="T175" i="1"/>
  <c r="U175" i="1"/>
  <c r="H185" i="1"/>
  <c r="Q178" i="11"/>
  <c r="T69" i="1"/>
  <c r="U69" i="1"/>
  <c r="T74" i="1"/>
  <c r="U74" i="1"/>
  <c r="T75" i="1"/>
  <c r="U75" i="1"/>
  <c r="T104" i="1"/>
  <c r="U104" i="1"/>
  <c r="T107" i="1"/>
  <c r="U107" i="1"/>
  <c r="T117" i="1"/>
  <c r="U117" i="1"/>
  <c r="V133" i="1"/>
  <c r="T137" i="1"/>
  <c r="U137" i="1"/>
  <c r="V139" i="1"/>
  <c r="U140" i="1"/>
  <c r="U172" i="1"/>
  <c r="K179" i="15"/>
  <c r="O179" i="15"/>
  <c r="Q61" i="19"/>
  <c r="Q179" i="19" s="1"/>
  <c r="Q82" i="12"/>
  <c r="Q16" i="14"/>
  <c r="Q179" i="14" s="1"/>
  <c r="M40" i="14"/>
  <c r="M179" i="14" s="1"/>
  <c r="Q53" i="16"/>
  <c r="Q179" i="16" s="1"/>
  <c r="O179" i="20"/>
  <c r="M14" i="21"/>
  <c r="M179" i="21" s="1"/>
  <c r="Q28" i="21"/>
  <c r="Q106" i="21"/>
  <c r="Q133" i="22"/>
  <c r="Q179" i="22" s="1"/>
  <c r="M10" i="26"/>
  <c r="M179" i="26" s="1"/>
  <c r="K179" i="30"/>
  <c r="Q108" i="33"/>
  <c r="Q179" i="33" s="1"/>
  <c r="Q42" i="31"/>
  <c r="Q179" i="31" s="1"/>
  <c r="Q179" i="36"/>
  <c r="Q37" i="1"/>
  <c r="M37" i="1"/>
  <c r="M134" i="1"/>
  <c r="M59" i="1"/>
  <c r="M27" i="1"/>
  <c r="M11" i="1"/>
  <c r="M172" i="1"/>
  <c r="M168" i="1"/>
  <c r="M140" i="1"/>
  <c r="M175" i="1"/>
  <c r="M107" i="1"/>
  <c r="M75" i="1"/>
  <c r="Q133" i="1"/>
  <c r="Q144" i="1"/>
  <c r="M79" i="1"/>
  <c r="Q74" i="1"/>
  <c r="M74" i="1"/>
  <c r="M163" i="1"/>
  <c r="M69" i="1"/>
  <c r="M93" i="1"/>
  <c r="M98" i="1"/>
  <c r="M117" i="1"/>
  <c r="Q121" i="1"/>
  <c r="M174" i="1"/>
  <c r="M53" i="1"/>
  <c r="M47" i="1"/>
  <c r="M171" i="1"/>
  <c r="Q38" i="1"/>
  <c r="M38" i="1"/>
  <c r="M36" i="1"/>
  <c r="M154" i="1"/>
  <c r="Q139" i="1"/>
  <c r="M139" i="1"/>
  <c r="M157" i="1"/>
  <c r="Q31" i="1"/>
  <c r="V31" i="1"/>
  <c r="M31" i="1"/>
  <c r="M104" i="1"/>
  <c r="M135" i="1"/>
  <c r="M127" i="1"/>
  <c r="M137" i="1"/>
  <c r="M115" i="1"/>
  <c r="T115" i="1"/>
  <c r="M10" i="1"/>
  <c r="U10" i="1"/>
  <c r="Q179" i="12" l="1"/>
  <c r="M180" i="1"/>
  <c r="Q180" i="1"/>
  <c r="H190" i="1"/>
  <c r="Q179" i="21"/>
</calcChain>
</file>

<file path=xl/sharedStrings.xml><?xml version="1.0" encoding="utf-8"?>
<sst xmlns="http://schemas.openxmlformats.org/spreadsheetml/2006/main" count="44170" uniqueCount="373">
  <si>
    <t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13 січня 2017 року № 121)</t>
  </si>
  <si>
    <t>Оперативна інформація щодо видання доручень центрами з надання БВПД, оплати послуг та відшкодування витрат адвокатів, які надають БВПД, у 2017 році</t>
  </si>
  <si>
    <t>Регіональним центром з надання безоплатної вторинної правової допомоги Хмельницької області</t>
  </si>
  <si>
    <t>№</t>
  </si>
  <si>
    <t>І. Інформація про адвоката, який надає БВПД</t>
  </si>
  <si>
    <t>ІІ. Інформація за дорученнями, виданими у 2017 році</t>
  </si>
  <si>
    <t>ІІІ. Інформація за дорученнями, виданими у попередніх бюджетних періодах (включаючи ті, за якими станом на 01.01.2017 р. зареєстровано кредиторську заборгованість)</t>
  </si>
  <si>
    <t>ПІБ адвокатів, з якими центрами з надання БВПД (було) укладено контракт / договір</t>
  </si>
  <si>
    <t>Організаційна форма адвокатської діяльності (ІНД, АБ, АО)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</si>
  <si>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</si>
  <si>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</si>
  <si>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</si>
  <si>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</si>
  <si>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</si>
  <si>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</si>
  <si>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</si>
  <si>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</si>
  <si>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</si>
  <si>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</si>
  <si>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Контроль 1</t>
  </si>
  <si>
    <t>Контроль 2</t>
  </si>
  <si>
    <t>Аналіз 1</t>
  </si>
  <si>
    <t>Аналіз 2</t>
  </si>
  <si>
    <t>Аналіз 3</t>
  </si>
  <si>
    <t>9&lt;8</t>
  </si>
  <si>
    <t>12&lt;11</t>
  </si>
  <si>
    <t>16&lt;15</t>
  </si>
  <si>
    <t>Андрієвський Олександр Антонович</t>
  </si>
  <si>
    <t>ІНД</t>
  </si>
  <si>
    <t>м. Славута</t>
  </si>
  <si>
    <t>№1 23.01.17</t>
  </si>
  <si>
    <t>РЦ у Хмельницькій області</t>
  </si>
  <si>
    <t>№1Ш 24.01.17</t>
  </si>
  <si>
    <t>Шепетівський МЦ</t>
  </si>
  <si>
    <t>Баляндр Вячеслав Андрійович</t>
  </si>
  <si>
    <t>м. Ізяслав</t>
  </si>
  <si>
    <t>Барилюк Оксана Антонівна</t>
  </si>
  <si>
    <t>м. Хмельницький</t>
  </si>
  <si>
    <t>№3 23.01.17</t>
  </si>
  <si>
    <t>Бондар Віктор Броніславович</t>
  </si>
  <si>
    <t>№5 23.01.17</t>
  </si>
  <si>
    <t>Ващук Юрій Васильович</t>
  </si>
  <si>
    <t>№6 23.01.17</t>
  </si>
  <si>
    <t>Гав'юк Володимир Дмитрович</t>
  </si>
  <si>
    <t>м. Кам'янець-Подільський</t>
  </si>
  <si>
    <t>№8 23.01.17</t>
  </si>
  <si>
    <t>№8 КП 24.01.17</t>
  </si>
  <si>
    <t>Кам'янець-Подільський МЦ</t>
  </si>
  <si>
    <t>Гарматюк Олег Миколайович</t>
  </si>
  <si>
    <t>№10 23.01.17</t>
  </si>
  <si>
    <t>№10ХМ 01.02.17</t>
  </si>
  <si>
    <t>Хмельницький МЦ</t>
  </si>
  <si>
    <t>Гіппіус Олександр Борисович</t>
  </si>
  <si>
    <t>м. Старокостянтинів</t>
  </si>
  <si>
    <t>№11 23.01.17</t>
  </si>
  <si>
    <t>№11ст 26.01.17</t>
  </si>
  <si>
    <t>Старокостянтинівський МЦ</t>
  </si>
  <si>
    <t>Дем'янов Юрій Миколайович</t>
  </si>
  <si>
    <t>№14 23.01.17</t>
  </si>
  <si>
    <t>№14ХМ 30.01.17</t>
  </si>
  <si>
    <t>Довгаль Петро Степанович</t>
  </si>
  <si>
    <t>м. Деражня</t>
  </si>
  <si>
    <t>№15 23.01.17</t>
  </si>
  <si>
    <t>№15ХМ 03.02.17</t>
  </si>
  <si>
    <t>Жилюк Олег Васильович</t>
  </si>
  <si>
    <t>№18 23.01.17</t>
  </si>
  <si>
    <t>№18Ш 24.01.17</t>
  </si>
  <si>
    <t>Іванов Антон Броніславович</t>
  </si>
  <si>
    <t>№19 23.01.17</t>
  </si>
  <si>
    <t>№19Ш 24.01.17</t>
  </si>
  <si>
    <t>Кізаєва Оксана Миколаївна</t>
  </si>
  <si>
    <t>Козак Іван Олександрович</t>
  </si>
  <si>
    <t>№23 23.01.17</t>
  </si>
  <si>
    <t>№23ст 26.01.17</t>
  </si>
  <si>
    <t>Кравчук Віталій Миколайович</t>
  </si>
  <si>
    <t>№25 23.01.17</t>
  </si>
  <si>
    <t>№25ст 26.01.17</t>
  </si>
  <si>
    <t>Кручініна Наталія Станіславівна</t>
  </si>
  <si>
    <t>№26 23.01.17</t>
  </si>
  <si>
    <t>Лебідь Олександра Павлівна</t>
  </si>
  <si>
    <t>№28 23.01.17</t>
  </si>
  <si>
    <t>Ліщук Ольга Іванівна</t>
  </si>
  <si>
    <t>м. Волочиськ</t>
  </si>
  <si>
    <t>№29 23.01.17</t>
  </si>
  <si>
    <t>№29ст 07.02.17</t>
  </si>
  <si>
    <t>№29ХМ 08.02.17</t>
  </si>
  <si>
    <t>Люблінський Олександр Францович</t>
  </si>
  <si>
    <t>с. Судилків</t>
  </si>
  <si>
    <t>№30 23.01.17</t>
  </si>
  <si>
    <t>№30Ш 24.01.17</t>
  </si>
  <si>
    <t>Мариняк Михайло Вікторович</t>
  </si>
  <si>
    <t>смт. Летичів</t>
  </si>
  <si>
    <t>№32 23.01.17</t>
  </si>
  <si>
    <t>№32ХМ 03.02.17</t>
  </si>
  <si>
    <t>Мерінова Наталія Володимирівна</t>
  </si>
  <si>
    <t>№34 23.01.17</t>
  </si>
  <si>
    <t>Мілашевський Максим Геннадійович</t>
  </si>
  <si>
    <t>Мороз Володимир Миколайович</t>
  </si>
  <si>
    <t>смт. Чемерівці</t>
  </si>
  <si>
    <t>Мутас Володимир Володимирович</t>
  </si>
  <si>
    <t>м. Дунаївці</t>
  </si>
  <si>
    <t>№38 23.01.17</t>
  </si>
  <si>
    <t>№38 КП 24.01.17</t>
  </si>
  <si>
    <t>Німий Сергій Олександрович</t>
  </si>
  <si>
    <t>№39 23.01.17</t>
  </si>
  <si>
    <t>Оніщук Василь Васильович</t>
  </si>
  <si>
    <t>м. Шепетівка</t>
  </si>
  <si>
    <t>№41 23.01.17</t>
  </si>
  <si>
    <t>№41Ш 24.01.17</t>
  </si>
  <si>
    <t>Осередчук Ольга Михайлівна</t>
  </si>
  <si>
    <t>Павлик Надія Юхимівна</t>
  </si>
  <si>
    <t>№43 23.01.17</t>
  </si>
  <si>
    <t>№43ХМ 03.02.17</t>
  </si>
  <si>
    <t>Плавуцький Вадим Вікторович</t>
  </si>
  <si>
    <t>№46 23.01.17</t>
  </si>
  <si>
    <t>Полігов Олег Володимирович</t>
  </si>
  <si>
    <t>№47 23.01.17</t>
  </si>
  <si>
    <t>Призиглей Марія Іванівна</t>
  </si>
  <si>
    <t>Процик Володимир Васильович</t>
  </si>
  <si>
    <t>м. Нетішин</t>
  </si>
  <si>
    <t>№49 23.01.17</t>
  </si>
  <si>
    <t>№49Ш 24.01.17</t>
  </si>
  <si>
    <t>Самчук Володимир Васильович</t>
  </si>
  <si>
    <t>№52 23.01.17</t>
  </si>
  <si>
    <t>Свірневський Артем Миколайович</t>
  </si>
  <si>
    <t>№53ХМ 03.02.17</t>
  </si>
  <si>
    <t>Стецькова-Бондар Людмила Феліксівна</t>
  </si>
  <si>
    <t>№57 23.01.17</t>
  </si>
  <si>
    <t>№57ХМ 03.02.17</t>
  </si>
  <si>
    <t>Стражник Володимир Михайлович</t>
  </si>
  <si>
    <t>№58 23.01.17</t>
  </si>
  <si>
    <t>Синявський Микола Миколайович</t>
  </si>
  <si>
    <t>смт. Віньківці</t>
  </si>
  <si>
    <t>№61 23.01.17</t>
  </si>
  <si>
    <t>№61ХМ 14.03.17</t>
  </si>
  <si>
    <t>Трипалюк Олег Васильович</t>
  </si>
  <si>
    <t>Філіппова Таїсія Степанівна</t>
  </si>
  <si>
    <t>№64 23.01.17</t>
  </si>
  <si>
    <t>№64 КП 24.01.17</t>
  </si>
  <si>
    <t>Філонов Роман Іванович</t>
  </si>
  <si>
    <t>Хворостовський В'ячеслав Олексійович</t>
  </si>
  <si>
    <t>№66 23.01.17</t>
  </si>
  <si>
    <t>№66ХМ 06.02.17</t>
  </si>
  <si>
    <t>Худий Ігор Анатолійович</t>
  </si>
  <si>
    <t>№67 23.01.17</t>
  </si>
  <si>
    <t>№67 КП 24.01.17</t>
  </si>
  <si>
    <t>Цвігун Таїсія Станіславівна</t>
  </si>
  <si>
    <t>№68 23.01.17</t>
  </si>
  <si>
    <t>№68 КП 24.01.17</t>
  </si>
  <si>
    <t>Черевик Сергій Станіславович</t>
  </si>
  <si>
    <t>№69 23.01.17</t>
  </si>
  <si>
    <t>Чорний Юрій Олександрович</t>
  </si>
  <si>
    <t>№70 23.01.17</t>
  </si>
  <si>
    <t>Чухась Майя Степанівна</t>
  </si>
  <si>
    <t>м. Городок</t>
  </si>
  <si>
    <t>№71 23.01.17</t>
  </si>
  <si>
    <t>№71ХМ 02.02.17</t>
  </si>
  <si>
    <t>Юзькова Надія Володимирівна</t>
  </si>
  <si>
    <t>№72 23.02.17</t>
  </si>
  <si>
    <t>Юкальчук Зінаїда Василівна</t>
  </si>
  <si>
    <t>смт. Нова Ушиця</t>
  </si>
  <si>
    <t>№75 23.01.17</t>
  </si>
  <si>
    <t>Куцоконь Віктор Васильович</t>
  </si>
  <si>
    <t>смт. Стара Синява</t>
  </si>
  <si>
    <t>№76 23.01.17</t>
  </si>
  <si>
    <t>№76ХМ 07.02.17</t>
  </si>
  <si>
    <t>Магера Микола Михайлович</t>
  </si>
  <si>
    <t>Міщенко Олег Михайлович</t>
  </si>
  <si>
    <t>Ніколайчук Володимир Северинович</t>
  </si>
  <si>
    <t>№81 23.01.17</t>
  </si>
  <si>
    <t>Ніколайчук Зінаїда Іванівна</t>
  </si>
  <si>
    <t>смт. Білогір'я</t>
  </si>
  <si>
    <t>82</t>
  </si>
  <si>
    <t>Рибачок Андрій Анатолійович</t>
  </si>
  <si>
    <t>№83 23.01.17</t>
  </si>
  <si>
    <t>Стандратюк Василь Іванович</t>
  </si>
  <si>
    <t>№84 23.01.17</t>
  </si>
  <si>
    <t>№84Ш 24.01.17</t>
  </si>
  <si>
    <t>Філіпов Юрій Миколайович</t>
  </si>
  <si>
    <t>№86 23.01.17</t>
  </si>
  <si>
    <t>№86 КП 24.01.17</t>
  </si>
  <si>
    <t>Шпак Артем Павлович</t>
  </si>
  <si>
    <t>№87 23.01.17</t>
  </si>
  <si>
    <t>Булаєнко Олексій Казимирович</t>
  </si>
  <si>
    <t>№88 23.01.17</t>
  </si>
  <si>
    <t>№88 КП 24.01.17</t>
  </si>
  <si>
    <t>Тарадай Олена Трохимівна</t>
  </si>
  <si>
    <t>№91 23.01.17</t>
  </si>
  <si>
    <t>Царик Тетяна Григорівна</t>
  </si>
  <si>
    <t>№92 23.01.17</t>
  </si>
  <si>
    <t>№92Ш 24.01.17</t>
  </si>
  <si>
    <t>Свірневська Наталія Віталіївна</t>
  </si>
  <si>
    <t>№93 23.01.17</t>
  </si>
  <si>
    <t>№93ХМ 02.02.17</t>
  </si>
  <si>
    <t>Поворозник Петро Юрійович</t>
  </si>
  <si>
    <t>м. Красилів</t>
  </si>
  <si>
    <t>№94 23.01.17</t>
  </si>
  <si>
    <t>Ковпак Микола Олексійович</t>
  </si>
  <si>
    <t>№95 23.01.17</t>
  </si>
  <si>
    <t>№95ХМ 03.02.17</t>
  </si>
  <si>
    <t>Васильєва Тетяна Василівна</t>
  </si>
  <si>
    <t>№96 23.01.17</t>
  </si>
  <si>
    <t>№96 КП 24.01.17</t>
  </si>
  <si>
    <t>Дем'янова Олена Вікторівна</t>
  </si>
  <si>
    <t>№97 23.01.17</t>
  </si>
  <si>
    <t>Дем'янов Сергій Миколайович</t>
  </si>
  <si>
    <t>№98 23.01.17</t>
  </si>
  <si>
    <t>Шумейко Володимир Петрович</t>
  </si>
  <si>
    <t>Пілінський Сергій Ігорович</t>
  </si>
  <si>
    <t>№100 05.05.17</t>
  </si>
  <si>
    <t>Максимчук Валерій Миколайович</t>
  </si>
  <si>
    <t>м. Острог</t>
  </si>
  <si>
    <t>№101 23.01.17</t>
  </si>
  <si>
    <t>№101Ш 24.01.17</t>
  </si>
  <si>
    <t>Кондратюк Олег Анатолійович</t>
  </si>
  <si>
    <t>№106 23.01.17</t>
  </si>
  <si>
    <t>Баєва Наталія Ярославівна</t>
  </si>
  <si>
    <t>№107 23.01.17</t>
  </si>
  <si>
    <t>№107ХМ 31.01.17</t>
  </si>
  <si>
    <t>Сторожук Юрій Володимирович</t>
  </si>
  <si>
    <t>смт. Теофіполь</t>
  </si>
  <si>
    <t>№109 23.01.17</t>
  </si>
  <si>
    <t>№109ст 26.01.17</t>
  </si>
  <si>
    <t>Спеціальний Сергій Павлович</t>
  </si>
  <si>
    <t>№110 23.01.17</t>
  </si>
  <si>
    <t>№110Ш 24.01.17</t>
  </si>
  <si>
    <t>Соловей Олександр Васильович</t>
  </si>
  <si>
    <t>№113 23.01.17</t>
  </si>
  <si>
    <t>№113 КП 24.01.17</t>
  </si>
  <si>
    <t>Попович Василь Йосипович</t>
  </si>
  <si>
    <t>№114 23.01.17</t>
  </si>
  <si>
    <t>№114ХМ 02.02.17</t>
  </si>
  <si>
    <t>Дацишина Мирослава Валентинівна</t>
  </si>
  <si>
    <t>№115 23.01.17</t>
  </si>
  <si>
    <t>№115Ш 24.01.17</t>
  </si>
  <si>
    <t>Гав'юк Дмитро Михайлович</t>
  </si>
  <si>
    <t>№116 23.01.17</t>
  </si>
  <si>
    <t>№116 КП 24.01.17</t>
  </si>
  <si>
    <t>Алексєєва Майя Антонівна</t>
  </si>
  <si>
    <t>№117 23.01.17</t>
  </si>
  <si>
    <t>№117 КП 24.01.17</t>
  </si>
  <si>
    <t>Оліферук Жанна Антонівна</t>
  </si>
  <si>
    <t>м.Нетішин</t>
  </si>
  <si>
    <t>№119 23.01.17</t>
  </si>
  <si>
    <t>№119Ш 24.01.17</t>
  </si>
  <si>
    <t>Шевчук Ольга Сергіївна</t>
  </si>
  <si>
    <t>№120 23.01.17</t>
  </si>
  <si>
    <t>№120Ш 24.01.17</t>
  </si>
  <si>
    <t>Карун Вадим Петрович</t>
  </si>
  <si>
    <t>№121 23.01.17</t>
  </si>
  <si>
    <t>№121Ш 24.01.17</t>
  </si>
  <si>
    <t>Вітязь Оксана Петрівна</t>
  </si>
  <si>
    <t>№122 23.01.17</t>
  </si>
  <si>
    <t>№122ХМ 02.02.17</t>
  </si>
  <si>
    <t>Кулабіна Марина Юріївна</t>
  </si>
  <si>
    <t>№124 23.01.17</t>
  </si>
  <si>
    <t>№124ХМ 02.02.17</t>
  </si>
  <si>
    <t>Кріль Юрій Анатолійович</t>
  </si>
  <si>
    <t>№125ХМ 01.02.17</t>
  </si>
  <si>
    <t>Лисяк Євген Болеславович</t>
  </si>
  <si>
    <t>Шафікова Юлія Едуардівна</t>
  </si>
  <si>
    <t>№127ХМ 02.02.17</t>
  </si>
  <si>
    <t>Сітніков Андрій Володимирович</t>
  </si>
  <si>
    <t>№128ХМ 02.02.17</t>
  </si>
  <si>
    <t>Романов Василь Іванович</t>
  </si>
  <si>
    <t>№129 23.01.17</t>
  </si>
  <si>
    <t>№129 КП 24.01.17</t>
  </si>
  <si>
    <t>Олійник Андрій В'ячеславович</t>
  </si>
  <si>
    <t>№130 23.01.17</t>
  </si>
  <si>
    <t>№130ХМ 03.02.17</t>
  </si>
  <si>
    <t>Юзькова Анна Вікторівна</t>
  </si>
  <si>
    <t>Гуменюк Оксана Сергіївна</t>
  </si>
  <si>
    <t>Кучерявий Олександр Вікторович</t>
  </si>
  <si>
    <t>№133 23.01.17</t>
  </si>
  <si>
    <t>Якимчук Надія Павлівна</t>
  </si>
  <si>
    <t>№134 23.01.17</t>
  </si>
  <si>
    <t>№134ст 26.01.17</t>
  </si>
  <si>
    <t>Красняк Людмила Федорівна</t>
  </si>
  <si>
    <t>№135 23.01.17</t>
  </si>
  <si>
    <t>№135ст 20.02.17</t>
  </si>
  <si>
    <t>Сидорук Дмитро Вікторович</t>
  </si>
  <si>
    <t>№136 23.01.17</t>
  </si>
  <si>
    <t>№136ст 26.01.17</t>
  </si>
  <si>
    <t>Макаров Вадим Миколайович</t>
  </si>
  <si>
    <t>№137 23.01.17</t>
  </si>
  <si>
    <t>№137ХМ 02.02.17</t>
  </si>
  <si>
    <t>Хмелевська Наталія Володимирівна</t>
  </si>
  <si>
    <t>№138 23.01.17</t>
  </si>
  <si>
    <t>№138ХМ 02.02.17</t>
  </si>
  <si>
    <t>Прокоф’єв Олег Леонідович</t>
  </si>
  <si>
    <t>№139 23.01.17</t>
  </si>
  <si>
    <t>№139ст 26.01.17</t>
  </si>
  <si>
    <t>Стороженко Юрій Володимирович</t>
  </si>
  <si>
    <t>№140ХМ 01.02.17</t>
  </si>
  <si>
    <t>Чорноус Анатолій Андрійович</t>
  </si>
  <si>
    <t>Житомирська обл.</t>
  </si>
  <si>
    <t>Галушин Олег Вікторович</t>
  </si>
  <si>
    <t>№142 23.01.17</t>
  </si>
  <si>
    <t>Мазур Андрій Петрович</t>
  </si>
  <si>
    <t>№143 23.01.17</t>
  </si>
  <si>
    <t>№143ХМ 03.02.17</t>
  </si>
  <si>
    <t>Дуда Михайло Костянтинович</t>
  </si>
  <si>
    <t>№144ХМ 30.01.17</t>
  </si>
  <si>
    <t>Перунський Іван Васильович</t>
  </si>
  <si>
    <t>№145 02.02.17</t>
  </si>
  <si>
    <t>№145КП 07.02.17</t>
  </si>
  <si>
    <t>Шарко Микола Борисович</t>
  </si>
  <si>
    <t>№146 09.03.17</t>
  </si>
  <si>
    <t>№146ХМ 07.03.17</t>
  </si>
  <si>
    <t>Баженова Альона Ігорівна</t>
  </si>
  <si>
    <t>№147ХМ 15.03.17</t>
  </si>
  <si>
    <t>Всього</t>
  </si>
  <si>
    <t>незареєстровані</t>
  </si>
  <si>
    <t>Зареєстровано</t>
  </si>
  <si>
    <t>1Ш</t>
  </si>
  <si>
    <t>8КП</t>
  </si>
  <si>
    <t>15ХМ</t>
  </si>
  <si>
    <t>18Ш</t>
  </si>
  <si>
    <t>30Ш</t>
  </si>
  <si>
    <t>38КП</t>
  </si>
  <si>
    <t>41Ш</t>
  </si>
  <si>
    <t>64КП</t>
  </si>
  <si>
    <t>67КП</t>
  </si>
  <si>
    <t>68КП</t>
  </si>
  <si>
    <t>84Ш</t>
  </si>
  <si>
    <t>86КП</t>
  </si>
  <si>
    <t>88КП</t>
  </si>
  <si>
    <t>92Ш</t>
  </si>
  <si>
    <t>96КП</t>
  </si>
  <si>
    <t>101Ш</t>
  </si>
  <si>
    <t>110Ш</t>
  </si>
  <si>
    <t>113КП</t>
  </si>
  <si>
    <t>115Ш</t>
  </si>
  <si>
    <t>116КП</t>
  </si>
  <si>
    <t>117КП</t>
  </si>
  <si>
    <t>119Ш</t>
  </si>
  <si>
    <t>120Ш</t>
  </si>
  <si>
    <t>121Ш</t>
  </si>
  <si>
    <t>129КП</t>
  </si>
  <si>
    <t>29ХМ</t>
  </si>
  <si>
    <t>93ХМ</t>
  </si>
  <si>
    <t>124ХМ</t>
  </si>
  <si>
    <t>128ХМ</t>
  </si>
  <si>
    <t>10ХМ</t>
  </si>
  <si>
    <t>11ст</t>
  </si>
  <si>
    <t>14ХМ</t>
  </si>
  <si>
    <t>19Ш</t>
  </si>
  <si>
    <t>23ст</t>
  </si>
  <si>
    <t>25ст</t>
  </si>
  <si>
    <t>37КП</t>
  </si>
  <si>
    <t>43ХМ</t>
  </si>
  <si>
    <t>49Ш</t>
  </si>
  <si>
    <t>95ХМ</t>
  </si>
  <si>
    <t>107ХМ</t>
  </si>
  <si>
    <t>114ХМ</t>
  </si>
  <si>
    <t>122ХМ</t>
  </si>
  <si>
    <t>127ХМ</t>
  </si>
  <si>
    <t>134ст</t>
  </si>
  <si>
    <t>136ст</t>
  </si>
  <si>
    <t>139ст</t>
  </si>
  <si>
    <t>140ХМ</t>
  </si>
  <si>
    <t>53ХМ</t>
  </si>
  <si>
    <t>57ХМ</t>
  </si>
  <si>
    <t>66ХМ</t>
  </si>
  <si>
    <t>125ХМ</t>
  </si>
  <si>
    <t>130ХМ</t>
  </si>
  <si>
    <t>138ХМ</t>
  </si>
  <si>
    <t>143ХМ</t>
  </si>
  <si>
    <t>76ХМ</t>
  </si>
  <si>
    <t>№61ХМ 09.02.17</t>
  </si>
  <si>
    <t>Шкроба Вілен Петрович</t>
  </si>
  <si>
    <t>№148 02.11.17</t>
  </si>
  <si>
    <t>№82 04.12.17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</si>
</sst>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;[Red]0"/>
    <numFmt numFmtId="165" formatCode="0.00;[Red]0.00"/>
    <numFmt numFmtId="166" formatCode="dd\,mmm"/>
  </numFmts>
  <fonts count="12">
    <font>
      <sz val="11"/>
      <color rgb="FF000000"/>
      <name val="Calibri"/>
      <charset val="13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i/>
      <u/>
      <sz val="10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rgb="FFBFBFBF"/>
      <name val="Calibri"/>
      <family val="2"/>
      <charset val="204"/>
    </font>
    <font>
      <sz val="26"/>
      <color rgb="FFFF0000"/>
      <name val="Calibri"/>
      <family val="2"/>
      <charset val="204"/>
    </font>
    <font>
      <sz val="26"/>
      <color rgb="FF00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C3D69B"/>
        <bgColor rgb="FFBFBFBF"/>
      </patternFill>
    </fill>
    <fill>
      <patternFill patternType="solid">
        <fgColor rgb="FFD9D9D9"/>
        <bgColor rgb="FFC6D9F1"/>
      </patternFill>
    </fill>
    <fill>
      <patternFill patternType="solid">
        <fgColor rgb="FF93CDDD"/>
        <bgColor rgb="FFBFBFBF"/>
      </patternFill>
    </fill>
    <fill>
      <patternFill patternType="solid">
        <fgColor rgb="FFFAC090"/>
        <bgColor rgb="FFC3D69B"/>
      </patternFill>
    </fill>
    <fill>
      <patternFill patternType="solid">
        <fgColor rgb="FFB3A2C7"/>
        <bgColor rgb="FFBFBFBF"/>
      </patternFill>
    </fill>
    <fill>
      <patternFill patternType="solid">
        <fgColor rgb="FFD99694"/>
        <bgColor rgb="FFFF99CC"/>
      </patternFill>
    </fill>
    <fill>
      <patternFill patternType="solid">
        <fgColor rgb="FFC6D9F1"/>
        <bgColor rgb="FFD9D9D9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top"/>
    </xf>
  </cellStyleXfs>
  <cellXfs count="91">
    <xf numFmtId="0" fontId="0" fillId="0" borderId="0" xfId="0">
      <alignment vertical="center"/>
    </xf>
    <xf numFmtId="0" fontId="1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top" wrapText="1"/>
    </xf>
    <xf numFmtId="0" fontId="2" fillId="0" borderId="0" xfId="1">
      <alignment vertical="top"/>
    </xf>
    <xf numFmtId="0" fontId="1" fillId="0" borderId="1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1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1" fontId="1" fillId="0" borderId="2" xfId="1" applyNumberFormat="1" applyFont="1" applyBorder="1" applyAlignment="1">
      <alignment horizontal="center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center" vertical="top" wrapText="1"/>
    </xf>
    <xf numFmtId="49" fontId="1" fillId="0" borderId="2" xfId="1" applyNumberFormat="1" applyFont="1" applyBorder="1" applyAlignment="1">
      <alignment horizontal="left" vertical="center" wrapText="1"/>
    </xf>
    <xf numFmtId="49" fontId="7" fillId="0" borderId="2" xfId="1" applyNumberFormat="1" applyFont="1" applyBorder="1" applyAlignment="1">
      <alignment horizontal="left" vertical="center" wrapText="1"/>
    </xf>
    <xf numFmtId="0" fontId="1" fillId="2" borderId="2" xfId="1" applyFont="1" applyFill="1" applyBorder="1" applyAlignment="1">
      <alignment horizontal="left" vertical="center" wrapText="1"/>
    </xf>
    <xf numFmtId="1" fontId="5" fillId="3" borderId="2" xfId="1" applyNumberFormat="1" applyFont="1" applyFill="1" applyBorder="1" applyAlignment="1">
      <alignment horizontal="center" vertical="top" wrapText="1"/>
    </xf>
    <xf numFmtId="0" fontId="1" fillId="4" borderId="2" xfId="1" applyFont="1" applyFill="1" applyBorder="1" applyAlignment="1">
      <alignment horizontal="left" vertical="center" wrapText="1"/>
    </xf>
    <xf numFmtId="49" fontId="9" fillId="0" borderId="2" xfId="1" applyNumberFormat="1" applyFont="1" applyBorder="1" applyAlignment="1">
      <alignment horizontal="left" vertical="center" wrapText="1"/>
    </xf>
    <xf numFmtId="0" fontId="1" fillId="5" borderId="2" xfId="1" applyFont="1" applyFill="1" applyBorder="1" applyAlignment="1">
      <alignment horizontal="left" vertical="center" wrapText="1"/>
    </xf>
    <xf numFmtId="0" fontId="1" fillId="6" borderId="2" xfId="1" applyFont="1" applyFill="1" applyBorder="1" applyAlignment="1">
      <alignment horizontal="left" vertical="center" wrapText="1"/>
    </xf>
    <xf numFmtId="0" fontId="1" fillId="7" borderId="2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left" vertical="top" wrapText="1"/>
    </xf>
    <xf numFmtId="0" fontId="1" fillId="0" borderId="3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top" wrapText="1"/>
    </xf>
    <xf numFmtId="1" fontId="1" fillId="0" borderId="2" xfId="1" applyNumberFormat="1" applyFont="1" applyBorder="1" applyAlignment="1">
      <alignment horizontal="center" vertical="center" wrapText="1"/>
    </xf>
    <xf numFmtId="2" fontId="1" fillId="8" borderId="2" xfId="1" applyNumberFormat="1" applyFont="1" applyFill="1" applyBorder="1" applyAlignment="1">
      <alignment horizontal="center" vertical="top" wrapText="1"/>
    </xf>
    <xf numFmtId="2" fontId="1" fillId="9" borderId="2" xfId="1" applyNumberFormat="1" applyFont="1" applyFill="1" applyBorder="1" applyAlignment="1">
      <alignment horizontal="center" vertical="center" wrapText="1"/>
    </xf>
    <xf numFmtId="2" fontId="7" fillId="8" borderId="2" xfId="1" applyNumberFormat="1" applyFont="1" applyFill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top" wrapText="1"/>
    </xf>
    <xf numFmtId="2" fontId="1" fillId="9" borderId="2" xfId="1" applyNumberFormat="1" applyFont="1" applyFill="1" applyBorder="1" applyAlignment="1">
      <alignment horizontal="center" vertical="top" wrapText="1"/>
    </xf>
    <xf numFmtId="0" fontId="7" fillId="0" borderId="2" xfId="1" applyFont="1" applyBorder="1" applyAlignment="1">
      <alignment horizontal="left" vertical="top" wrapText="1"/>
    </xf>
    <xf numFmtId="0" fontId="9" fillId="0" borderId="2" xfId="1" applyFont="1" applyBorder="1" applyAlignment="1">
      <alignment horizontal="left" vertical="center" wrapText="1"/>
    </xf>
    <xf numFmtId="0" fontId="1" fillId="0" borderId="2" xfId="1" applyFont="1" applyBorder="1" applyAlignment="1">
      <alignment horizontal="left" vertical="center" wrapText="1"/>
    </xf>
    <xf numFmtId="0" fontId="1" fillId="0" borderId="2" xfId="1" applyFont="1" applyBorder="1" applyAlignment="1">
      <alignment horizontal="left" vertical="top" wrapText="1"/>
    </xf>
    <xf numFmtId="0" fontId="1" fillId="7" borderId="2" xfId="1" applyFont="1" applyFill="1" applyBorder="1" applyAlignment="1">
      <alignment horizontal="left" vertical="top" wrapText="1"/>
    </xf>
    <xf numFmtId="0" fontId="1" fillId="2" borderId="2" xfId="1" applyFont="1" applyFill="1" applyBorder="1" applyAlignment="1">
      <alignment horizontal="left" vertical="top" wrapText="1"/>
    </xf>
    <xf numFmtId="0" fontId="1" fillId="6" borderId="2" xfId="1" applyFont="1" applyFill="1" applyBorder="1" applyAlignment="1">
      <alignment horizontal="left" vertical="top" wrapText="1"/>
    </xf>
    <xf numFmtId="0" fontId="1" fillId="0" borderId="1" xfId="1" applyFont="1" applyBorder="1" applyAlignment="1">
      <alignment horizontal="left" vertical="top" wrapText="1"/>
    </xf>
    <xf numFmtId="0" fontId="1" fillId="0" borderId="1" xfId="1" applyFont="1" applyBorder="1" applyAlignment="1">
      <alignment horizontal="center" vertical="top" wrapText="1"/>
    </xf>
    <xf numFmtId="49" fontId="7" fillId="0" borderId="1" xfId="1" applyNumberFormat="1" applyFont="1" applyBorder="1" applyAlignment="1">
      <alignment horizontal="left" vertical="center" wrapText="1"/>
    </xf>
    <xf numFmtId="0" fontId="1" fillId="2" borderId="5" xfId="1" applyFont="1" applyFill="1" applyBorder="1" applyAlignment="1">
      <alignment horizontal="left" vertical="top" wrapText="1"/>
    </xf>
    <xf numFmtId="0" fontId="1" fillId="5" borderId="5" xfId="1" applyFont="1" applyFill="1" applyBorder="1" applyAlignment="1">
      <alignment horizontal="left" vertical="center" wrapText="1"/>
    </xf>
    <xf numFmtId="1" fontId="1" fillId="9" borderId="2" xfId="1" applyNumberFormat="1" applyFont="1" applyFill="1" applyBorder="1" applyAlignment="1">
      <alignment horizontal="center" vertical="center" wrapText="1"/>
    </xf>
    <xf numFmtId="1" fontId="5" fillId="9" borderId="2" xfId="1" applyNumberFormat="1" applyFont="1" applyFill="1" applyBorder="1" applyAlignment="1">
      <alignment horizontal="center" vertical="top" wrapText="1"/>
    </xf>
    <xf numFmtId="2" fontId="5" fillId="9" borderId="2" xfId="1" applyNumberFormat="1" applyFont="1" applyFill="1" applyBorder="1" applyAlignment="1">
      <alignment horizontal="center" vertical="top" wrapText="1"/>
    </xf>
    <xf numFmtId="0" fontId="5" fillId="9" borderId="2" xfId="1" applyFont="1" applyFill="1" applyBorder="1" applyAlignment="1">
      <alignment horizontal="center" vertical="top" wrapText="1"/>
    </xf>
    <xf numFmtId="1" fontId="1" fillId="0" borderId="3" xfId="1" applyNumberFormat="1" applyFont="1" applyBorder="1" applyAlignment="1">
      <alignment horizontal="center" vertical="top" wrapText="1"/>
    </xf>
    <xf numFmtId="0" fontId="5" fillId="3" borderId="2" xfId="1" applyFont="1" applyFill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left" vertical="center" wrapText="1"/>
    </xf>
    <xf numFmtId="2" fontId="5" fillId="3" borderId="2" xfId="1" applyNumberFormat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164" fontId="9" fillId="0" borderId="2" xfId="1" applyNumberFormat="1" applyFont="1" applyBorder="1" applyAlignment="1">
      <alignment horizontal="left" vertical="center" wrapText="1"/>
    </xf>
    <xf numFmtId="164" fontId="1" fillId="0" borderId="2" xfId="1" applyNumberFormat="1" applyFont="1" applyBorder="1" applyAlignment="1">
      <alignment horizontal="left" vertical="center" wrapText="1"/>
    </xf>
    <xf numFmtId="165" fontId="5" fillId="9" borderId="2" xfId="1" applyNumberFormat="1" applyFont="1" applyFill="1" applyBorder="1" applyAlignment="1">
      <alignment horizontal="center" vertical="top" wrapText="1"/>
    </xf>
    <xf numFmtId="164" fontId="1" fillId="9" borderId="2" xfId="1" applyNumberFormat="1" applyFont="1" applyFill="1" applyBorder="1" applyAlignment="1">
      <alignment horizontal="center" vertical="top" wrapText="1"/>
    </xf>
    <xf numFmtId="1" fontId="1" fillId="9" borderId="2" xfId="1" applyNumberFormat="1" applyFont="1" applyFill="1" applyBorder="1" applyAlignment="1">
      <alignment horizontal="center" vertical="top" wrapText="1"/>
    </xf>
    <xf numFmtId="0" fontId="1" fillId="0" borderId="0" xfId="1" applyFont="1" applyAlignment="1">
      <alignment horizontal="left" vertical="top" wrapText="1"/>
    </xf>
    <xf numFmtId="1" fontId="0" fillId="0" borderId="0" xfId="0" applyNumberFormat="1">
      <alignment vertical="center"/>
    </xf>
    <xf numFmtId="1" fontId="1" fillId="0" borderId="1" xfId="1" applyNumberFormat="1" applyFont="1" applyBorder="1" applyAlignment="1">
      <alignment horizontal="center" vertical="top" wrapText="1"/>
    </xf>
    <xf numFmtId="49" fontId="1" fillId="0" borderId="1" xfId="1" applyNumberFormat="1" applyFont="1" applyBorder="1" applyAlignment="1">
      <alignment horizontal="left" vertical="top" wrapText="1"/>
    </xf>
    <xf numFmtId="49" fontId="1" fillId="0" borderId="1" xfId="1" applyNumberFormat="1" applyFont="1" applyBorder="1" applyAlignment="1">
      <alignment horizontal="center" vertical="top" wrapText="1"/>
    </xf>
    <xf numFmtId="49" fontId="1" fillId="0" borderId="1" xfId="1" applyNumberFormat="1" applyFont="1" applyBorder="1" applyAlignment="1">
      <alignment horizontal="left" vertical="center" wrapText="1"/>
    </xf>
    <xf numFmtId="0" fontId="1" fillId="6" borderId="1" xfId="1" applyFont="1" applyFill="1" applyBorder="1" applyAlignment="1">
      <alignment horizontal="left" vertical="center" wrapText="1"/>
    </xf>
    <xf numFmtId="166" fontId="7" fillId="0" borderId="2" xfId="1" applyNumberFormat="1" applyFont="1" applyBorder="1" applyAlignment="1">
      <alignment horizontal="left" vertical="top" wrapText="1"/>
    </xf>
    <xf numFmtId="0" fontId="1" fillId="0" borderId="0" xfId="1" applyFont="1" applyAlignment="1">
      <alignment horizontal="right" vertical="top" wrapText="1"/>
    </xf>
    <xf numFmtId="0" fontId="10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 wrapText="1"/>
    </xf>
    <xf numFmtId="0" fontId="1" fillId="9" borderId="3" xfId="1" applyFont="1" applyFill="1" applyBorder="1" applyAlignment="1">
      <alignment horizontal="center" vertical="top" wrapText="1"/>
    </xf>
    <xf numFmtId="0" fontId="7" fillId="9" borderId="2" xfId="1" applyFont="1" applyFill="1" applyBorder="1" applyAlignment="1">
      <alignment horizontal="center" vertical="center" wrapText="1"/>
    </xf>
    <xf numFmtId="0" fontId="1" fillId="9" borderId="2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0" fontId="1" fillId="2" borderId="3" xfId="1" applyFont="1" applyFill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 wrapText="1"/>
    </xf>
    <xf numFmtId="0" fontId="1" fillId="6" borderId="3" xfId="1" applyFont="1" applyFill="1" applyBorder="1" applyAlignment="1">
      <alignment horizontal="left" vertical="top" wrapText="1"/>
    </xf>
    <xf numFmtId="0" fontId="1" fillId="7" borderId="3" xfId="1" applyFont="1" applyFill="1" applyBorder="1" applyAlignment="1">
      <alignment horizontal="left" vertical="top" wrapText="1"/>
    </xf>
    <xf numFmtId="0" fontId="1" fillId="4" borderId="3" xfId="1" applyFont="1" applyFill="1" applyBorder="1" applyAlignment="1">
      <alignment horizontal="left" vertical="center" wrapText="1"/>
    </xf>
    <xf numFmtId="0" fontId="1" fillId="5" borderId="3" xfId="1" applyFont="1" applyFill="1" applyBorder="1" applyAlignment="1">
      <alignment horizontal="left" vertical="center" wrapText="1"/>
    </xf>
    <xf numFmtId="0" fontId="7" fillId="9" borderId="6" xfId="1" applyFont="1" applyFill="1" applyBorder="1" applyAlignment="1">
      <alignment horizontal="center" vertical="center" wrapText="1"/>
    </xf>
    <xf numFmtId="0" fontId="2" fillId="0" borderId="0" xfId="1" applyAlignment="1">
      <alignment horizontal="center" vertical="top"/>
    </xf>
    <xf numFmtId="1" fontId="1" fillId="9" borderId="2" xfId="1" applyNumberFormat="1" applyFont="1" applyFill="1" applyBorder="1" applyAlignment="1">
      <alignment horizontal="center" vertical="center" wrapText="1"/>
    </xf>
    <xf numFmtId="1" fontId="1" fillId="9" borderId="2" xfId="1" applyNumberFormat="1" applyFon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top" wrapText="1"/>
    </xf>
    <xf numFmtId="0" fontId="3" fillId="0" borderId="0" xfId="1" applyFont="1" applyBorder="1" applyAlignment="1">
      <alignment horizontal="center" vertical="top" wrapText="1"/>
    </xf>
    <xf numFmtId="0" fontId="4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1" fillId="9" borderId="2" xfId="1" applyFont="1" applyFill="1" applyBorder="1" applyAlignment="1">
      <alignment horizontal="center" vertical="top" wrapText="1"/>
    </xf>
  </cellXfs>
  <cellStyles count="2">
    <cellStyle name="Обычный" xfId="0" builtinId="0"/>
    <cellStyle name="Пояснение" xfId="1" builtinId="53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CCFFFF"/>
      <rgbColor rgb="00660066"/>
      <rgbColor rgb="00D99694"/>
      <rgbColor rgb="000066CC"/>
      <rgbColor rgb="00C6D9F1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9D9D9"/>
      <rgbColor rgb="00C3D69B"/>
      <rgbColor rgb="0093CDDD"/>
      <rgbColor rgb="00FF99CC"/>
      <rgbColor rgb="00B3A2C7"/>
      <rgbColor rgb="00FAC090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0"/>
  <sheetViews>
    <sheetView tabSelected="1" topLeftCell="A166" zoomScale="84" zoomScaleNormal="84" workbookViewId="0">
      <selection activeCell="P180" activeCellId="1" sqref="L180 P180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22" width="9.140625" style="3"/>
    <col min="23" max="1025" width="8.7109375"/>
  </cols>
  <sheetData>
    <row r="1" spans="1:24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  <c r="R1"/>
      <c r="S1"/>
      <c r="T1"/>
      <c r="U1"/>
      <c r="V1"/>
    </row>
    <row r="2" spans="1:24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4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/>
      <c r="S3"/>
      <c r="T3"/>
      <c r="U3"/>
      <c r="V3"/>
    </row>
    <row r="4" spans="1:24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/>
      <c r="S4"/>
      <c r="T4"/>
      <c r="U4"/>
      <c r="V4"/>
    </row>
    <row r="5" spans="1:2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4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/>
      <c r="S6"/>
      <c r="T6"/>
      <c r="U6"/>
      <c r="V6"/>
    </row>
    <row r="7" spans="1:24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24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  <c r="R8" s="1" t="s">
        <v>19</v>
      </c>
      <c r="S8" s="1" t="s">
        <v>20</v>
      </c>
      <c r="T8" s="1" t="s">
        <v>21</v>
      </c>
      <c r="U8" s="1" t="s">
        <v>22</v>
      </c>
      <c r="V8" s="1" t="s">
        <v>23</v>
      </c>
      <c r="X8" s="1"/>
    </row>
    <row r="9" spans="1:24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  <c r="R9"/>
      <c r="S9"/>
      <c r="T9" s="2" t="s">
        <v>24</v>
      </c>
      <c r="U9" s="2" t="s">
        <v>25</v>
      </c>
      <c r="V9" s="2" t="s">
        <v>26</v>
      </c>
    </row>
    <row r="10" spans="1:24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f>'10.01.17'!H10+'16.01.17'!H10+'23.01.17'!H10+'30.01.17'!H10+'06.02.17'!H10+'13.02.17'!H10+'20.02.17'!H10+'27.02.17'!H10+'06.03.17'!H10+'13.03.17'!H10+'20.03.17'!H10+'27.03.17'!H10+'03.04.17'!H10+'10.04.17'!H10+'18.04.17'!H10+'24.04.17'!H10+'03.05.17'!H10+'10.05.17'!H10+'15.05.17'!H10+'22.05.17'!H10+'29.05.17'!H10+'06.06.17'!H10+'12.06.17'!H10+'19.06.17'!H10+'26.06.17'!H10+'03.07.17'!H10+'10.07.17'!H10+'17.07.17'!H10+'24.07.17'!H10+'31.07.17'!H10+'07.08.17'!H10+'14.08.17'!H10+'21.08.17'!H10+'28.08.17'!H10+'04.09.17'!H10+'11.09.17'!H10++'18.09.17'!H10+'25.09.17'!H10+'02.10.17'!H10+'09.10.17'!H10+'16.10.17'!H10+'23.10.17'!H10+'30.10.17'!H10+'06.11.17'!H10+'13.11.17'!H10+'20.11.17'!H10+'27.11.17'!H10+'04.12.17'!H10+'11.12.17'!H10+'18.12.17'!H10+'25.12.17'!H10+'02.01.18'!H10</f>
        <v>29</v>
      </c>
      <c r="I10" s="25">
        <f>'10.01.17'!I10+'16.01.17'!I10+'23.01.17'!I10+'30.01.17'!I10+'06.02.17'!I10+'13.02.17'!I10+'20.02.17'!I10+'27.02.17'!I10+'06.03.17'!I10+'13.03.17'!I10+'20.03.17'!I10+'27.03.17'!I10+'03.04.17'!I10+'10.04.17'!I10+'18.04.17'!I10+'24.04.17'!I10+'03.05.17'!I10+'10.05.17'!I10+'15.05.17'!I10+'22.05.17'!I10+'29.05.17'!I10+'06.06.17'!I10+'12.06.17'!I10+'19.06.17'!I10+'26.06.17'!I10+'03.07.17'!I10+'10.07.17'!I10+'17.07.17'!I10+'24.07.17'!I10+'31.07.17'!I10+'07.08.17'!I10+'14.08.17'!I10+'21.08.17'!I10+'28.08.17'!I10+'04.09.17'!I10+'11.09.17'!I10++'18.09.17'!I10+'25.09.17'!I10+'02.10.17'!I10+'09.10.17'!I10+'16.10.17'!I10+'23.10.17'!I10+'30.10.17'!I10+'06.11.17'!I10+'13.11.17'!I10+'20.11.17'!I10+'27.11.17'!I10+'04.12.17'!I10+'11.12.17'!I10+'18.12.17'!I10+'25.12.17'!I10+'02.01.18'!I10</f>
        <v>23</v>
      </c>
      <c r="J10" s="25">
        <f>'10.01.17'!J10+'16.01.17'!J10+'23.01.17'!J10+'30.01.17'!J10+'06.02.17'!J10+'13.02.17'!J10+'20.02.17'!J10+'27.02.17'!J10+'06.03.17'!J10+'13.03.17'!J10+'20.03.17'!J10+'27.03.17'!J10+'03.04.17'!J10+'10.04.17'!J10+'18.04.17'!J10+'24.04.17'!J10+'03.05.17'!J10+'10.05.17'!J10+'15.05.17'!J10+'22.05.17'!J10+'29.05.17'!J10+'06.06.17'!J10+'12.06.17'!J10+'19.06.17'!J10+'26.06.17'!J10+'03.07.17'!J10+'10.07.17'!J10+'17.07.17'!J10+'24.07.17'!J10+'31.07.17'!J10+'07.08.17'!J10+'14.08.17'!J10+'21.08.17'!J10+'28.08.17'!J10+'04.09.17'!J10+'11.09.17'!J10++'18.09.17'!J10+'25.09.17'!J10+'02.10.17'!J10+'09.10.17'!J10+'16.10.17'!J10+'23.10.17'!J10+'30.10.17'!J10+'06.11.17'!J10+'13.11.17'!J10+'20.11.17'!J10+'27.11.17'!J10+'04.12.17'!J10+'11.12.17'!J10+'18.12.17'!J10+'25.12.17'!J10+'02.01.18'!J10</f>
        <v>38</v>
      </c>
      <c r="K10" s="26">
        <f>'10.01.17'!K10+'16.01.17'!K10+'23.01.17'!K10+'30.01.17'!K10+'06.02.17'!K10+'13.02.17'!K10+'20.02.17'!K10+'27.02.17'!K10+'06.03.17'!K10+'13.03.17'!K10+'20.03.17'!K10+'27.03.17'!K10+'03.04.17'!K10+'10.04.17'!K10+'18.04.17'!K10+'24.04.17'!K10+'03.05.17'!K10+'10.05.17'!K10+'15.05.17'!K10+'22.05.17'!K10+'29.05.17'!K10+'06.06.17'!K10+'12.06.17'!K10+'19.06.17'!K10+'26.06.17'!K10+'03.07.17'!K10+'10.07.17'!K10+'17.07.17'!K10+'24.07.17'!K10+'31.07.17'!K10+'07.08.17'!K10+'14.08.17'!K10+'21.08.17'!K10+'28.08.17'!K10+'04.09.17'!K10+'11.09.17'!K10++'18.09.17'!K10+'25.09.17'!K10+'02.10.17'!K10+'09.10.17'!K10+'16.10.17'!K10+'23.10.17'!K10+'30.10.17'!K10+'06.11.17'!K10+'13.11.17'!K10+'20.11.17'!K10+'27.11.17'!K10+'04.12.17'!K10+'11.12.17'!K10+'18.12.17'!K10+'25.12.17'!K10+'02.01.18'!K10</f>
        <v>54685.06</v>
      </c>
      <c r="L10" s="26">
        <f>'10.01.17'!L10+'16.01.17'!L10+'23.01.17'!L10+'30.01.17'!L10+'06.02.17'!L10+'13.02.17'!L10+'20.02.17'!L10+'27.02.17'!L10+'06.03.17'!L10+'13.03.17'!L10+'20.03.17'!L10+'27.03.17'!L10+'03.04.17'!L10+'10.04.17'!L10+'18.04.17'!L10+'24.04.17'!L10+'03.05.17'!L10+'10.05.17'!L10+'15.05.17'!L10+'22.05.17'!L10+'29.05.17'!L10+'06.06.17'!L10+'12.06.17'!L10+'19.06.17'!L10+'26.06.17'!L10+'03.07.17'!L10+'10.07.17'!L10+'17.07.17'!L10+'24.07.17'!L10+'31.07.17'!L10+'07.08.17'!L10+'14.08.17'!L10+'21.08.17'!L10+'28.08.17'!L10+'04.09.17'!L10+'11.09.17'!L10++'18.09.17'!L10+'25.09.17'!L10+'02.10.17'!L10+'09.10.17'!L10+'16.10.17'!L10+'23.10.17'!L10+'30.10.17'!L10+'06.11.17'!L10+'13.11.17'!L10+'20.11.17'!L10+'27.11.17'!L10+'04.12.17'!L10+'11.12.17'!L10+'18.12.17'!L10+'25.12.17'!L10+'02.01.18'!L10</f>
        <v>54685.060000000005</v>
      </c>
      <c r="M10" s="27">
        <f t="shared" ref="M10:M41" si="1">K10-L10</f>
        <v>0</v>
      </c>
      <c r="N10" s="25">
        <f>'10.01.17'!N10+'16.01.17'!N10+'23.01.17'!N10+'30.01.17'!N10+'06.02.17'!N10+'13.02.17'!N10+'20.02.17'!N10+'27.02.17'!N10+'06.03.17'!N10+'13.03.17'!N10+'20.03.17'!N10+'27.03.17'!N10+'03.04.17'!N10+'10.04.17'!N10+'18.04.17'!N10+'24.04.17'!N10+'03.05.17'!N10+'10.05.17'!N10+'15.05.17'!N10+'22.05.17'!N10+'29.05.17'!N10+'06.06.17'!N10+'12.06.17'!N10+'19.06.17'!N10+'26.06.17'!N10+'03.07.17'!N10+'10.07.17'!N10+'17.07.17'!N10+'24.07.17'!N10+'31.07.17'!N10+'07.08.17'!N10+'14.08.17'!N10+'21.08.17'!N10+'28.08.17'!N10+'04.09.17'!N10+'11.09.17'!N10++'18.09.17'!N10+'25.09.17'!N10+'02.10.17'!N10+'09.10.17'!N10+'16.10.17'!N10+'23.10.17'!N10+'30.10.17'!N10+'06.11.17'!N10+'13.11.17'!N10+'20.11.17'!N10+'27.11.17'!N10+'04.12.17'!N10+'11.12.17'!N10+'18.12.17'!N10+'25.12.17'!N10+'02.01.18'!N10</f>
        <v>16</v>
      </c>
      <c r="O10" s="26">
        <f>'10.01.17'!O10+'16.01.17'!O10+'23.01.17'!O10+'30.01.17'!O10+'06.02.17'!O10+'13.02.17'!O10+'20.02.17'!O10+'27.02.17'!O10+'06.03.17'!O10+'13.03.17'!O10+'20.03.17'!O10+'27.03.17'!O10+'03.04.17'!O10+'10.04.17'!O10+'18.04.17'!O10+'24.04.17'!O10+'03.05.17'!O10+'10.05.17'!O10+'15.05.17'!O10+'22.05.17'!O10+'29.05.17'!O10+'06.06.17'!O10+'12.06.17'!O10+'19.06.17'!O10+'26.06.17'!O10+'03.07.17'!O10+'10.07.17'!O10+'17.07.17'!O10+'24.07.17'!O10+'31.07.17'!O10+'07.08.17'!O10+'14.08.17'!O10+'21.08.17'!O10+'28.08.17'!O10+'04.09.17'!O10+'11.09.17'!O10++'18.09.17'!O10+'25.09.17'!O10+'02.10.17'!O10+'09.10.17'!O10+'16.10.17'!O10+'23.10.17'!O10+'30.10.17'!O10+'06.11.17'!O10+'13.11.17'!O10+'20.11.17'!O10+'27.11.17'!O10+'04.12.17'!O10+'11.12.17'!O10+'18.12.17'!O10+'25.12.17'!O10+'02.01.18'!O10</f>
        <v>40071.589999999997</v>
      </c>
      <c r="P10" s="26">
        <f>'10.01.17'!P10+'16.01.17'!P10+'23.01.17'!P10+'30.01.17'!P10+'06.02.17'!P10+'13.02.17'!P10+'20.02.17'!P10+'27.02.17'!P10+'06.03.17'!P10+'13.03.17'!P10+'20.03.17'!P10+'27.03.17'!P10+'03.04.17'!P10+'10.04.17'!P10+'18.04.17'!P10+'24.04.17'!P10+'03.05.17'!P10+'10.05.17'!P10+'15.05.17'!P10+'22.05.17'!P10+'29.05.17'!P10+'06.06.17'!P10+'12.06.17'!P10+'19.06.17'!P10+'26.06.17'!P10+'03.07.17'!P10+'10.07.17'!P10+'17.07.17'!P10+'24.07.17'!P10+'31.07.17'!P10+'07.08.17'!P10+'14.08.17'!P10+'21.08.17'!P10+'28.08.17'!P10+'04.09.17'!P10+'11.09.17'!P10++'18.09.17'!P10+'25.09.17'!P10+'02.10.17'!P10+'09.10.17'!P10+'16.10.17'!P10+'23.10.17'!P10+'30.10.17'!P10+'06.11.17'!P10+'13.11.17'!P10+'20.11.17'!P10+'27.11.17'!P10+'04.12.17'!P10+'11.12.17'!P10+'18.12.17'!P10+'25.12.17'!P10+'02.01.18'!P10</f>
        <v>40071.590000000004</v>
      </c>
      <c r="Q10" s="30">
        <f t="shared" ref="Q10:Q73" si="2">O10-P10</f>
        <v>0</v>
      </c>
      <c r="R10" s="2">
        <v>1</v>
      </c>
      <c r="S10" s="2">
        <v>0</v>
      </c>
      <c r="T10" s="2" t="str">
        <f t="shared" ref="T10:T73" si="3">IF((I10=H10),"",IF(I10&lt;H10,"","error"))</f>
        <v/>
      </c>
      <c r="U10" s="2" t="str">
        <f t="shared" ref="U10:U73" si="4">IF((L10=K10),"",IF(L10&lt;K10,"","error"))</f>
        <v/>
      </c>
      <c r="V10" s="2" t="str">
        <f t="shared" ref="V10:V73" si="5">IF((P10=O10),"",IF(P10&lt;O10,"","error"))</f>
        <v/>
      </c>
      <c r="W10" s="60"/>
      <c r="X10" s="60"/>
    </row>
    <row r="11" spans="1:24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f>'10.01.17'!H11+'16.01.17'!H11+'23.01.17'!H11+'30.01.17'!H11+'06.02.17'!H11+'13.02.17'!H11+'20.02.17'!H11+'27.02.17'!H11+'06.03.17'!H11+'13.03.17'!H11+'20.03.17'!H11+'27.03.17'!H11+'03.04.17'!H11+'10.04.17'!H11+'18.04.17'!H11+'24.04.17'!H11+'03.05.17'!H11+'10.05.17'!H11+'15.05.17'!H11+'22.05.17'!H11+'29.05.17'!H11+'06.06.17'!H11+'12.06.17'!H11+'19.06.17'!H11+'26.06.17'!H11+'03.07.17'!H11+'10.07.17'!H11+'17.07.17'!H11+'24.07.17'!H11+'31.07.17'!H11+'07.08.17'!H11+'14.08.17'!H11+'21.08.17'!H11+'28.08.17'!H11+'04.09.17'!H11+'11.09.17'!H11+'18.09.17'!H11+'25.09.17'!H11+'02.10.17'!H11+'09.10.17'!H11+'16.10.17'!H11+'23.10.17'!H11+'30.10.17'!H11+'06.11.17'!H11+'13.11.17'!H11+'20.11.17'!H11+'27.11.17'!H11+'04.12.17'!H11+'11.12.17'!H11+'18.12.17'!H11+'25.12.17'!H11+'02.01.18'!H11</f>
        <v>30</v>
      </c>
      <c r="I11" s="25">
        <f>'10.01.17'!I11+'16.01.17'!I11+'23.01.17'!I11+'30.01.17'!I11+'06.02.17'!I11+'13.02.17'!I11+'20.02.17'!I11+'27.02.17'!I11+'06.03.17'!I11+'13.03.17'!I11+'20.03.17'!I11+'27.03.17'!I11+'03.04.17'!I11+'10.04.17'!I11+'18.04.17'!I11+'24.04.17'!I11+'03.05.17'!I11+'10.05.17'!I11+'15.05.17'!I11+'22.05.17'!I11+'29.05.17'!I11+'06.06.17'!I11+'12.06.17'!I11+'19.06.17'!I11+'26.06.17'!I11+'03.07.17'!I11+'10.07.17'!I11+'17.07.17'!I11+'24.07.17'!I11+'31.07.17'!I11+'07.08.17'!I11+'14.08.17'!I11+'21.08.17'!I11+'28.08.17'!I11+'04.09.17'!I11+'11.09.17'!I11+'18.09.17'!I11+'25.09.17'!I11+'02.10.17'!I11+'09.10.17'!I11+'16.10.17'!I11+'23.10.17'!I11+'30.10.17'!I11+'06.11.17'!I11+'13.11.17'!I11+'20.11.17'!I11+'27.11.17'!I11+'04.12.17'!I11+'11.12.17'!I11+'18.12.17'!I11+'25.12.17'!I11+'02.01.18'!I11</f>
        <v>22</v>
      </c>
      <c r="J11" s="25">
        <f>'10.01.17'!J11+'16.01.17'!J11+'23.01.17'!J11+'30.01.17'!J11+'06.02.17'!J11+'13.02.17'!J11+'20.02.17'!J11+'27.02.17'!J11+'06.03.17'!J11+'13.03.17'!J11+'20.03.17'!J11+'27.03.17'!J11+'03.04.17'!J11+'10.04.17'!J11+'18.04.17'!J11+'24.04.17'!J11+'03.05.17'!J11+'10.05.17'!J11+'15.05.17'!J11+'22.05.17'!J11+'29.05.17'!J11+'06.06.17'!J11+'12.06.17'!J11+'19.06.17'!J11+'26.06.17'!J11+'03.07.17'!J11+'10.07.17'!J11+'17.07.17'!J11+'24.07.17'!J11+'31.07.17'!J11+'07.08.17'!J11+'14.08.17'!J11+'21.08.17'!J11+'28.08.17'!J11+'04.09.17'!J11+'11.09.17'!J11+'18.09.17'!J11+'25.09.17'!J11+'02.10.17'!J11+'09.10.17'!J11+'16.10.17'!J11+'23.10.17'!J11+'30.10.17'!J11+'06.11.17'!J11+'13.11.17'!J11+'20.11.17'!J11+'27.11.17'!J11+'04.12.17'!J11+'11.12.17'!J11+'18.12.17'!J11+'25.12.17'!J11+'02.01.18'!J11</f>
        <v>25</v>
      </c>
      <c r="K11" s="26">
        <f>'10.01.17'!K11+'16.01.17'!K11+'23.01.17'!K11+'30.01.17'!K11+'06.02.17'!K11+'13.02.17'!K11+'20.02.17'!K11+'27.02.17'!K11+'06.03.17'!K11+'13.03.17'!K11+'20.03.17'!K11+'27.03.17'!K11+'03.04.17'!K11+'10.04.17'!K11+'18.04.17'!K11+'24.04.17'!K11+'03.05.17'!K11+'10.05.17'!K11+'15.05.17'!K11+'22.05.17'!K11+'29.05.17'!K11+'06.06.17'!K11+'12.06.17'!K11+'19.06.17'!K11+'26.06.17'!K11+'03.07.17'!K11+'10.07.17'!K11+'17.07.17'!K11+'24.07.17'!K11+'31.07.17'!K11+'07.08.17'!K11+'14.08.17'!K11+'21.08.17'!K11+'28.08.17'!K11+'04.09.17'!K11+'11.09.17'!K11+'18.09.17'!K11+'25.09.17'!K11+'02.10.17'!K11+'09.10.17'!K11+'16.10.17'!K11+'23.10.17'!K11+'30.10.17'!K11+'06.11.17'!K11+'13.11.17'!K11+'20.11.17'!K11+'27.11.17'!K11+'04.12.17'!K11+'11.12.17'!K11+'18.12.17'!K11+'25.12.17'!K11+'02.01.18'!K11</f>
        <v>23263.789999999997</v>
      </c>
      <c r="L11" s="26">
        <f>'10.01.17'!L11+'16.01.17'!L11+'23.01.17'!L11+'30.01.17'!L11+'06.02.17'!L11+'13.02.17'!L11+'20.02.17'!L11+'27.02.17'!L11+'06.03.17'!L11+'13.03.17'!L11+'20.03.17'!L11+'27.03.17'!L11+'03.04.17'!L11+'10.04.17'!L11+'18.04.17'!L11+'24.04.17'!L11+'03.05.17'!L11+'10.05.17'!L11+'15.05.17'!L11+'22.05.17'!L11+'29.05.17'!L11+'06.06.17'!L11+'12.06.17'!L11+'19.06.17'!L11+'26.06.17'!L11+'03.07.17'!L11+'10.07.17'!L11+'17.07.17'!L11+'24.07.17'!L11+'31.07.17'!L11+'07.08.17'!L11+'14.08.17'!L11+'21.08.17'!L11+'28.08.17'!L11+'04.09.17'!L11+'11.09.17'!L11+'18.09.17'!L11+'25.09.17'!L11+'02.10.17'!L11+'09.10.17'!L11+'16.10.17'!L11+'23.10.17'!L11+'30.10.17'!L11+'06.11.17'!L11+'13.11.17'!L11+'20.11.17'!L11+'27.11.17'!L11+'04.12.17'!L11+'11.12.17'!L11+'18.12.17'!L11+'25.12.17'!L11+'02.01.18'!L11</f>
        <v>23263.789999999997</v>
      </c>
      <c r="M11" s="27">
        <f t="shared" si="1"/>
        <v>0</v>
      </c>
      <c r="N11" s="25">
        <f>'10.01.17'!N11+'16.01.17'!N11+'23.01.17'!N11+'30.01.17'!N11+'06.02.17'!N11+'13.02.17'!N11+'20.02.17'!N11+'27.02.17'!N11+'06.03.17'!N11+'13.03.17'!N11+'20.03.17'!N11+'27.03.17'!N11+'03.04.17'!N11+'10.04.17'!N11+'18.04.17'!N11+'24.04.17'!N11+'03.05.17'!N11+'10.05.17'!N11+'15.05.17'!N11+'22.05.17'!N11+'29.05.17'!N11+'06.06.17'!N11+'12.06.17'!N11+'19.06.17'!N11+'26.06.17'!N11+'03.07.17'!N11+'10.07.17'!N11+'17.07.17'!N11+'24.07.17'!N11+'31.07.17'!N11+'07.08.17'!N11+'14.08.17'!N11+'21.08.17'!N11+'28.08.17'!N11+'04.09.17'!N11+'11.09.17'!N11+'18.09.17'!N11+'25.09.17'!N11+'02.10.17'!N11+'09.10.17'!N11+'16.10.17'!N11+'23.10.17'!N11+'30.10.17'!N11+'06.11.17'!N11+'13.11.17'!N11+'20.11.17'!N11+'27.11.17'!N11+'04.12.17'!N11+'11.12.17'!N11+'18.12.17'!N11+'25.12.17'!N11+'02.01.18'!N11</f>
        <v>0</v>
      </c>
      <c r="O11" s="26">
        <f>'10.01.17'!O11+'16.01.17'!O11+'23.01.17'!O11+'30.01.17'!O11+'06.02.17'!O11+'13.02.17'!O11+'20.02.17'!O11+'27.02.17'!O11+'06.03.17'!O11+'13.03.17'!O11+'20.03.17'!O11+'27.03.17'!O11+'03.04.17'!O11+'10.04.17'!O11+'18.04.17'!O11+'24.04.17'!O11+'03.05.17'!O11+'10.05.17'!O11+'15.05.17'!O11+'22.05.17'!O11+'29.05.17'!O11+'06.06.17'!O11+'12.06.17'!O11+'19.06.17'!O11+'26.06.17'!O11+'03.07.17'!O11+'10.07.17'!O11+'17.07.17'!O11+'24.07.17'!O11+'31.07.17'!O11+'07.08.17'!O11+'14.08.17'!O11+'21.08.17'!O11+'28.08.17'!O11+'04.09.17'!O11+'11.09.17'!O11+'18.09.17'!O11+'25.09.17'!O11+'02.10.17'!O11+'09.10.17'!O11+'16.10.17'!O11+'23.10.17'!O11+'30.10.17'!O11+'06.11.17'!O11+'13.11.17'!O11+'20.11.17'!O11+'27.11.17'!O11+'04.12.17'!O11+'11.12.17'!O11+'18.12.17'!O11+'25.12.17'!O11+'02.01.18'!O11</f>
        <v>0</v>
      </c>
      <c r="P11" s="26">
        <f>'10.01.17'!P11+'16.01.17'!P11+'23.01.17'!P11+'30.01.17'!P11+'06.02.17'!P11+'13.02.17'!P11+'20.02.17'!P11+'27.02.17'!P11+'06.03.17'!P11+'13.03.17'!P11+'20.03.17'!P11+'27.03.17'!P11+'03.04.17'!P11+'10.04.17'!P11+'18.04.17'!P11+'24.04.17'!P11+'03.05.17'!P11+'10.05.17'!P11+'15.05.17'!P11+'22.05.17'!P11+'29.05.17'!P11+'06.06.17'!P11+'12.06.17'!P11+'19.06.17'!P11+'26.06.17'!P11+'03.07.17'!P11+'10.07.17'!P11+'17.07.17'!P11+'24.07.17'!P11+'31.07.17'!P11+'07.08.17'!P11+'14.08.17'!P11+'21.08.17'!P11+'28.08.17'!P11+'04.09.17'!P11+'11.09.17'!P11+'18.09.17'!P11+'25.09.17'!P11+'02.10.17'!P11+'09.10.17'!P11+'16.10.17'!P11+'23.10.17'!P11+'30.10.17'!P11+'06.11.17'!P11+'13.11.17'!P11+'20.11.17'!P11+'27.11.17'!P11+'04.12.17'!P11+'11.12.17'!P11+'18.12.17'!P11+'25.12.17'!P11+'02.01.18'!P11</f>
        <v>0</v>
      </c>
      <c r="Q11" s="30">
        <f t="shared" si="2"/>
        <v>0</v>
      </c>
      <c r="R11" s="2">
        <v>1</v>
      </c>
      <c r="S11" s="2">
        <v>0</v>
      </c>
      <c r="T11" s="2" t="str">
        <f t="shared" si="3"/>
        <v/>
      </c>
      <c r="U11" s="2" t="str">
        <f t="shared" si="4"/>
        <v/>
      </c>
      <c r="V11" s="2" t="str">
        <f t="shared" si="5"/>
        <v/>
      </c>
      <c r="W11" s="60"/>
      <c r="X11" s="60"/>
    </row>
    <row r="12" spans="1:24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>
        <f>'10.01.17'!H12+'16.01.17'!H12+'23.01.17'!H12+'30.01.17'!H12+'06.02.17'!H12+'13.02.17'!H12+'20.02.17'!H12+'27.02.17'!H12+'06.03.17'!H12+'13.03.17'!H12+'20.03.17'!H12+'27.03.17'!H12+'03.04.17'!H12+'10.04.17'!H12+'18.04.17'!H12+'24.04.17'!H12+'03.05.17'!H12+'10.05.17'!H12+'15.05.17'!H12+'22.05.17'!H12+'29.05.17'!H12+'06.06.17'!H12+'12.06.17'!H12+'19.06.17'!H12+'26.06.17'!H12+'03.07.17'!H12+'10.07.17'!H12+'17.07.17'!H12+'24.07.17'!H12+'31.07.17'!H12+'07.08.17'!H12+'14.08.17'!H12+'21.08.17'!H12+'28.08.17'!H12+'04.09.17'!H12+'11.09.17'!H12+'18.09.17'!H12+'25.09.17'!H12+'02.10.17'!H12+'09.10.17'!H12+'16.10.17'!H12+'23.10.17'!H12+'30.10.17'!H12+'06.11.17'!H12+'13.11.17'!H12+'20.11.17'!H12+'27.11.17'!H12+'04.12.17'!H12+'11.12.17'!H12+'18.12.17'!H12+'25.12.17'!H12+'02.01.18'!H12</f>
        <v>0</v>
      </c>
      <c r="I12" s="25">
        <f>'10.01.17'!I12+'16.01.17'!I12+'23.01.17'!I12+'30.01.17'!I12+'06.02.17'!I12+'13.02.17'!I12+'20.02.17'!I12+'27.02.17'!I12+'06.03.17'!I12+'13.03.17'!I12+'20.03.17'!I12+'27.03.17'!I12+'03.04.17'!I12+'10.04.17'!I12+'18.04.17'!I12+'24.04.17'!I12+'03.05.17'!I12+'10.05.17'!I12+'15.05.17'!I12+'22.05.17'!I12+'29.05.17'!I12+'06.06.17'!I12+'12.06.17'!I12+'19.06.17'!I12+'26.06.17'!I12+'03.07.17'!I12+'10.07.17'!I12+'17.07.17'!I12+'24.07.17'!I12+'31.07.17'!I12+'07.08.17'!I12+'14.08.17'!I12+'21.08.17'!I12+'28.08.17'!I12+'04.09.17'!I12+'11.09.17'!I12+'18.09.17'!I12+'25.09.17'!I12+'02.10.17'!I12+'09.10.17'!I12+'16.10.17'!I12+'23.10.17'!I12+'30.10.17'!I12+'06.11.17'!I12+'13.11.17'!I12+'20.11.17'!I12+'27.11.17'!I12+'04.12.17'!I12+'11.12.17'!I12+'18.12.17'!I12+'25.12.17'!I12+'02.01.18'!I12</f>
        <v>0</v>
      </c>
      <c r="J12" s="25">
        <f>'10.01.17'!J12+'16.01.17'!J12+'23.01.17'!J12+'30.01.17'!J12+'06.02.17'!J12+'13.02.17'!J12+'20.02.17'!J12+'27.02.17'!J12+'06.03.17'!J12+'13.03.17'!J12+'20.03.17'!J12+'27.03.17'!J12+'03.04.17'!J12+'10.04.17'!J12+'18.04.17'!J12+'24.04.17'!J12+'03.05.17'!J12+'10.05.17'!J12+'15.05.17'!J12+'22.05.17'!J12+'29.05.17'!J12+'06.06.17'!J12+'12.06.17'!J12+'19.06.17'!J12+'26.06.17'!J12+'03.07.17'!J12+'10.07.17'!J12+'17.07.17'!J12+'24.07.17'!J12+'31.07.17'!J12+'07.08.17'!J12+'14.08.17'!J12+'21.08.17'!J12+'28.08.17'!J12+'04.09.17'!J12+'11.09.17'!J12+'18.09.17'!J12+'25.09.17'!J12+'02.10.17'!J12+'09.10.17'!J12+'16.10.17'!J12+'23.10.17'!J12+'30.10.17'!J12+'06.11.17'!J12+'13.11.17'!J12+'20.11.17'!J12+'27.11.17'!J12+'04.12.17'!J12+'11.12.17'!J12+'18.12.17'!J12+'25.12.17'!J12+'02.01.18'!J12</f>
        <v>0</v>
      </c>
      <c r="K12" s="26">
        <f>'10.01.17'!K12+'16.01.17'!K12+'23.01.17'!K12+'30.01.17'!K12+'06.02.17'!K12+'13.02.17'!K12+'20.02.17'!K12+'27.02.17'!K12+'06.03.17'!K12+'13.03.17'!K12+'20.03.17'!K12+'27.03.17'!K12+'03.04.17'!K12+'10.04.17'!K12+'18.04.17'!K12+'24.04.17'!K12+'03.05.17'!K12+'10.05.17'!K12+'15.05.17'!K12+'22.05.17'!K12+'29.05.17'!K12+'06.06.17'!K12+'12.06.17'!K12+'19.06.17'!K12+'26.06.17'!K12+'03.07.17'!K12+'10.07.17'!K12+'17.07.17'!K12+'24.07.17'!K12+'31.07.17'!K12+'07.08.17'!K12+'14.08.17'!K12+'21.08.17'!K12+'28.08.17'!K12+'04.09.17'!K12+'11.09.17'!K12+'18.09.17'!K12+'25.09.17'!K12+'02.10.17'!K12+'09.10.17'!K12+'16.10.17'!K12+'23.10.17'!K12+'30.10.17'!K12+'06.11.17'!K12+'13.11.17'!K12+'20.11.17'!K12+'27.11.17'!K12+'04.12.17'!K12+'11.12.17'!K12+'18.12.17'!K12+'25.12.17'!K12+'02.01.18'!K12</f>
        <v>0</v>
      </c>
      <c r="L12" s="26">
        <f>'10.01.17'!L12+'16.01.17'!L12+'23.01.17'!L12+'30.01.17'!L12+'06.02.17'!L12+'13.02.17'!L12+'20.02.17'!L12+'27.02.17'!L12+'06.03.17'!L12+'13.03.17'!L12+'20.03.17'!L12+'27.03.17'!L12+'03.04.17'!L12+'10.04.17'!L12+'18.04.17'!L12+'24.04.17'!L12+'03.05.17'!L12+'10.05.17'!L12+'15.05.17'!L12+'22.05.17'!L12+'29.05.17'!L12+'06.06.17'!L12+'12.06.17'!L12+'19.06.17'!L12+'26.06.17'!L12+'03.07.17'!L12+'10.07.17'!L12+'17.07.17'!L12+'24.07.17'!L12+'31.07.17'!L12+'07.08.17'!L12+'14.08.17'!L12+'21.08.17'!L12+'28.08.17'!L12+'04.09.17'!L12+'11.09.17'!L12+'18.09.17'!L12+'25.09.17'!L12+'02.10.17'!L12+'09.10.17'!L12+'16.10.17'!L12+'23.10.17'!L12+'30.10.17'!L12+'06.11.17'!L12+'13.11.17'!L12+'20.11.17'!L12+'27.11.17'!L12+'04.12.17'!L12+'11.12.17'!L12+'18.12.17'!L12+'25.12.17'!L12+'02.01.18'!L12</f>
        <v>0</v>
      </c>
      <c r="M12" s="27">
        <f t="shared" si="1"/>
        <v>0</v>
      </c>
      <c r="N12" s="25">
        <f>'10.01.17'!N12+'16.01.17'!N12+'23.01.17'!N12+'30.01.17'!N12+'06.02.17'!N12+'13.02.17'!N12+'20.02.17'!N12+'27.02.17'!N12+'06.03.17'!N12+'13.03.17'!N12+'20.03.17'!N12+'27.03.17'!N12+'03.04.17'!N12+'10.04.17'!N12+'18.04.17'!N12+'24.04.17'!N12+'03.05.17'!N12+'10.05.17'!N12+'15.05.17'!N12+'22.05.17'!N12+'29.05.17'!N12+'06.06.17'!N12+'12.06.17'!N12+'19.06.17'!N12+'26.06.17'!N12+'03.07.17'!N12+'10.07.17'!N12+'17.07.17'!N12+'24.07.17'!N12+'31.07.17'!N12+'07.08.17'!N12+'14.08.17'!N12+'21.08.17'!N12+'28.08.17'!N12+'04.09.17'!N12+'11.09.17'!N12+'18.09.17'!N12+'25.09.17'!N12+'02.10.17'!N12+'09.10.17'!N12+'16.10.17'!N12+'23.10.17'!N12+'30.10.17'!N12+'06.11.17'!N12+'13.11.17'!N12+'20.11.17'!N12+'27.11.17'!N12+'04.12.17'!N12+'11.12.17'!N12+'18.12.17'!N12+'25.12.17'!N12+'02.01.18'!N12</f>
        <v>0</v>
      </c>
      <c r="O12" s="26">
        <f>'10.01.17'!O12+'16.01.17'!O12+'23.01.17'!O12+'30.01.17'!O12+'06.02.17'!O12+'13.02.17'!O12+'20.02.17'!O12+'27.02.17'!O12+'06.03.17'!O12+'13.03.17'!O12+'20.03.17'!O12+'27.03.17'!O12+'03.04.17'!O12+'10.04.17'!O12+'18.04.17'!O12+'24.04.17'!O12+'03.05.17'!O12+'10.05.17'!O12+'15.05.17'!O12+'22.05.17'!O12+'29.05.17'!O12+'06.06.17'!O12+'12.06.17'!O12+'19.06.17'!O12+'26.06.17'!O12+'03.07.17'!O12+'10.07.17'!O12+'17.07.17'!O12+'24.07.17'!O12+'31.07.17'!O12+'07.08.17'!O12+'14.08.17'!O12+'21.08.17'!O12+'28.08.17'!O12+'04.09.17'!O12+'11.09.17'!O12+'18.09.17'!O12+'25.09.17'!O12+'02.10.17'!O12+'09.10.17'!O12+'16.10.17'!O12+'23.10.17'!O12+'30.10.17'!O12+'06.11.17'!O12+'13.11.17'!O12+'20.11.17'!O12+'27.11.17'!O12+'04.12.17'!O12+'11.12.17'!O12+'18.12.17'!O12+'25.12.17'!O12+'02.01.18'!O12</f>
        <v>0</v>
      </c>
      <c r="P12" s="26">
        <f>'10.01.17'!P12+'16.01.17'!P12+'23.01.17'!P12+'30.01.17'!P12+'06.02.17'!P12+'13.02.17'!P12+'20.02.17'!P12+'27.02.17'!P12+'06.03.17'!P12+'13.03.17'!P12+'20.03.17'!P12+'27.03.17'!P12+'03.04.17'!P12+'10.04.17'!P12+'18.04.17'!P12+'24.04.17'!P12+'03.05.17'!P12+'10.05.17'!P12+'15.05.17'!P12+'22.05.17'!P12+'29.05.17'!P12+'06.06.17'!P12+'12.06.17'!P12+'19.06.17'!P12+'26.06.17'!P12+'03.07.17'!P12+'10.07.17'!P12+'17.07.17'!P12+'24.07.17'!P12+'31.07.17'!P12+'07.08.17'!P12+'14.08.17'!P12+'21.08.17'!P12+'28.08.17'!P12+'04.09.17'!P12+'11.09.17'!P12+'18.09.17'!P12+'25.09.17'!P12+'02.10.17'!P12+'09.10.17'!P12+'16.10.17'!P12+'23.10.17'!P12+'30.10.17'!P12+'06.11.17'!P12+'13.11.17'!P12+'20.11.17'!P12+'27.11.17'!P12+'04.12.17'!P12+'11.12.17'!P12+'18.12.17'!P12+'25.12.17'!P12+'02.01.18'!P12</f>
        <v>0</v>
      </c>
      <c r="Q12" s="30">
        <f t="shared" si="2"/>
        <v>0</v>
      </c>
      <c r="R12" s="2">
        <v>0</v>
      </c>
      <c r="S12" s="2">
        <v>1</v>
      </c>
      <c r="T12" s="2" t="str">
        <f t="shared" si="3"/>
        <v/>
      </c>
      <c r="U12" s="2" t="str">
        <f t="shared" si="4"/>
        <v/>
      </c>
      <c r="V12" s="2" t="str">
        <f t="shared" si="5"/>
        <v/>
      </c>
      <c r="W12" s="60"/>
      <c r="X12" s="60"/>
    </row>
    <row r="13" spans="1:24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f>'10.01.17'!H13+'16.01.17'!H13+'23.01.17'!H13+'30.01.17'!H13+'06.02.17'!H13+'13.02.17'!H13+'20.02.17'!H13+'27.02.17'!H13+'06.03.17'!H13+'13.03.17'!H13+'20.03.17'!H13+'27.03.17'!H13+'03.04.17'!H13+'10.04.17'!H13+'18.04.17'!H13+'24.04.17'!H13+'03.05.17'!H13+'10.05.17'!H13+'15.05.17'!H13+'22.05.17'!H13+'29.05.17'!H13+'06.06.17'!H13+'12.06.17'!H13+'19.06.17'!H13+'26.06.17'!H13+'03.07.17'!H13+'10.07.17'!H13+'17.07.17'!H13+'24.07.17'!H13+'31.07.17'!H13+'07.08.17'!H13+'14.08.17'!H13+'21.08.17'!H13+'28.08.17'!H13+'04.09.17'!H13+'11.09.17'!H13+'18.09.17'!H13+'25.09.17'!H13+'02.10.17'!H13+'09.10.17'!H13+'16.10.17'!H13+'23.10.17'!H13+'30.10.17'!H13+'06.11.17'!H13+'13.11.17'!H13+'20.11.17'!H13+'27.11.17'!H13+'04.12.17'!H13+'11.12.17'!H13+'18.12.17'!H13+'25.12.17'!H13+'02.01.18'!H13</f>
        <v>10</v>
      </c>
      <c r="I13" s="25">
        <f>'10.01.17'!I13+'16.01.17'!I13+'23.01.17'!I13+'30.01.17'!I13+'06.02.17'!I13+'13.02.17'!I13+'20.02.17'!I13+'27.02.17'!I13+'06.03.17'!I13+'13.03.17'!I13+'20.03.17'!I13+'27.03.17'!I13+'03.04.17'!I13+'10.04.17'!I13+'18.04.17'!I13+'24.04.17'!I13+'03.05.17'!I13+'10.05.17'!I13+'15.05.17'!I13+'22.05.17'!I13+'29.05.17'!I13+'06.06.17'!I13+'12.06.17'!I13+'19.06.17'!I13+'26.06.17'!I13+'03.07.17'!I13+'10.07.17'!I13+'17.07.17'!I13+'24.07.17'!I13+'31.07.17'!I13+'07.08.17'!I13+'14.08.17'!I13+'21.08.17'!I13+'28.08.17'!I13+'04.09.17'!I13+'11.09.17'!I13+'18.09.17'!I13+'25.09.17'!I13+'02.10.17'!I13+'09.10.17'!I13+'16.10.17'!I13+'23.10.17'!I13+'30.10.17'!I13+'06.11.17'!I13+'13.11.17'!I13+'20.11.17'!I13+'27.11.17'!I13+'04.12.17'!I13+'11.12.17'!I13+'18.12.17'!I13+'25.12.17'!I13+'02.01.18'!I13</f>
        <v>5</v>
      </c>
      <c r="J13" s="25">
        <f>'10.01.17'!J13+'16.01.17'!J13+'23.01.17'!J13+'30.01.17'!J13+'06.02.17'!J13+'13.02.17'!J13+'20.02.17'!J13+'27.02.17'!J13+'06.03.17'!J13+'13.03.17'!J13+'20.03.17'!J13+'27.03.17'!J13+'03.04.17'!J13+'10.04.17'!J13+'18.04.17'!J13+'24.04.17'!J13+'03.05.17'!J13+'10.05.17'!J13+'15.05.17'!J13+'22.05.17'!J13+'29.05.17'!J13+'06.06.17'!J13+'12.06.17'!J13+'19.06.17'!J13+'26.06.17'!J13+'03.07.17'!J13+'10.07.17'!J13+'17.07.17'!J13+'24.07.17'!J13+'31.07.17'!J13+'07.08.17'!J13+'14.08.17'!J13+'21.08.17'!J13+'28.08.17'!J13+'04.09.17'!J13+'11.09.17'!J13+'18.09.17'!J13+'25.09.17'!J13+'02.10.17'!J13+'09.10.17'!J13+'16.10.17'!J13+'23.10.17'!J13+'30.10.17'!J13+'06.11.17'!J13+'13.11.17'!J13+'20.11.17'!J13+'27.11.17'!J13+'04.12.17'!J13+'11.12.17'!J13+'18.12.17'!J13+'25.12.17'!J13+'02.01.18'!J13</f>
        <v>9</v>
      </c>
      <c r="K13" s="26">
        <f>'10.01.17'!K13+'16.01.17'!K13+'23.01.17'!K13+'30.01.17'!K13+'06.02.17'!K13+'13.02.17'!K13+'20.02.17'!K13+'27.02.17'!K13+'06.03.17'!K13+'13.03.17'!K13+'20.03.17'!K13+'27.03.17'!K13+'03.04.17'!K13+'10.04.17'!K13+'18.04.17'!K13+'24.04.17'!K13+'03.05.17'!K13+'10.05.17'!K13+'15.05.17'!K13+'22.05.17'!K13+'29.05.17'!K13+'06.06.17'!K13+'12.06.17'!K13+'19.06.17'!K13+'26.06.17'!K13+'03.07.17'!K13+'10.07.17'!K13+'17.07.17'!K13+'24.07.17'!K13+'31.07.17'!K13+'07.08.17'!K13+'14.08.17'!K13+'21.08.17'!K13+'28.08.17'!K13+'04.09.17'!K13+'11.09.17'!K13+'18.09.17'!K13+'25.09.17'!K13+'02.10.17'!K13+'09.10.17'!K13+'16.10.17'!K13+'23.10.17'!K13+'30.10.17'!K13+'06.11.17'!K13+'13.11.17'!K13+'20.11.17'!K13+'27.11.17'!K13+'04.12.17'!K13+'11.12.17'!K13+'18.12.17'!K13+'25.12.17'!K13+'02.01.18'!K13</f>
        <v>477.92</v>
      </c>
      <c r="L13" s="26">
        <f>'10.01.17'!L13+'16.01.17'!L13+'23.01.17'!L13+'30.01.17'!L13+'06.02.17'!L13+'13.02.17'!L13+'20.02.17'!L13+'27.02.17'!L13+'06.03.17'!L13+'13.03.17'!L13+'20.03.17'!L13+'27.03.17'!L13+'03.04.17'!L13+'10.04.17'!L13+'18.04.17'!L13+'24.04.17'!L13+'03.05.17'!L13+'10.05.17'!L13+'15.05.17'!L13+'22.05.17'!L13+'29.05.17'!L13+'06.06.17'!L13+'12.06.17'!L13+'19.06.17'!L13+'26.06.17'!L13+'03.07.17'!L13+'10.07.17'!L13+'17.07.17'!L13+'24.07.17'!L13+'31.07.17'!L13+'07.08.17'!L13+'14.08.17'!L13+'21.08.17'!L13+'28.08.17'!L13+'04.09.17'!L13+'11.09.17'!L13+'18.09.17'!L13+'25.09.17'!L13+'02.10.17'!L13+'09.10.17'!L13+'16.10.17'!L13+'23.10.17'!L13+'30.10.17'!L13+'06.11.17'!L13+'13.11.17'!L13+'20.11.17'!L13+'27.11.17'!L13+'04.12.17'!L13+'11.12.17'!L13+'18.12.17'!L13+'25.12.17'!L13+'02.01.18'!L13</f>
        <v>477.92</v>
      </c>
      <c r="M13" s="27">
        <f t="shared" si="1"/>
        <v>0</v>
      </c>
      <c r="N13" s="25">
        <f>'10.01.17'!N13+'16.01.17'!N13+'23.01.17'!N13+'30.01.17'!N13+'06.02.17'!N13+'13.02.17'!N13+'20.02.17'!N13+'27.02.17'!N13+'06.03.17'!N13+'13.03.17'!N13+'20.03.17'!N13+'27.03.17'!N13+'03.04.17'!N13+'10.04.17'!N13+'18.04.17'!N13+'24.04.17'!N13+'03.05.17'!N13+'10.05.17'!N13+'15.05.17'!N13+'22.05.17'!N13+'29.05.17'!N13+'06.06.17'!N13+'12.06.17'!N13+'19.06.17'!N13+'26.06.17'!N13+'03.07.17'!N13+'10.07.17'!N13+'17.07.17'!N13+'24.07.17'!N13+'31.07.17'!N13+'07.08.17'!N13+'14.08.17'!N13+'21.08.17'!N13+'28.08.17'!N13+'04.09.17'!N13+'11.09.17'!N13+'18.09.17'!N13+'25.09.17'!N13+'02.10.17'!N13+'09.10.17'!N13+'16.10.17'!N13+'23.10.17'!N13+'30.10.17'!N13+'06.11.17'!N13+'13.11.17'!N13+'20.11.17'!N13+'27.11.17'!N13+'04.12.17'!N13+'11.12.17'!N13+'18.12.17'!N13+'25.12.17'!N13+'02.01.18'!N13</f>
        <v>4</v>
      </c>
      <c r="O13" s="26">
        <f>'10.01.17'!O13+'16.01.17'!O13+'23.01.17'!O13+'30.01.17'!O13+'06.02.17'!O13+'13.02.17'!O13+'20.02.17'!O13+'27.02.17'!O13+'06.03.17'!O13+'13.03.17'!O13+'20.03.17'!O13+'27.03.17'!O13+'03.04.17'!O13+'10.04.17'!O13+'18.04.17'!O13+'24.04.17'!O13+'03.05.17'!O13+'10.05.17'!O13+'15.05.17'!O13+'22.05.17'!O13+'29.05.17'!O13+'06.06.17'!O13+'12.06.17'!O13+'19.06.17'!O13+'26.06.17'!O13+'03.07.17'!O13+'10.07.17'!O13+'17.07.17'!O13+'24.07.17'!O13+'31.07.17'!O13+'07.08.17'!O13+'14.08.17'!O13+'21.08.17'!O13+'28.08.17'!O13+'04.09.17'!O13+'11.09.17'!O13+'18.09.17'!O13+'25.09.17'!O13+'02.10.17'!O13+'09.10.17'!O13+'16.10.17'!O13+'23.10.17'!O13+'30.10.17'!O13+'06.11.17'!O13+'13.11.17'!O13+'20.11.17'!O13+'27.11.17'!O13+'04.12.17'!O13+'11.12.17'!O13+'18.12.17'!O13+'25.12.17'!O13+'02.01.18'!O13</f>
        <v>0</v>
      </c>
      <c r="P13" s="26">
        <f>'10.01.17'!P13+'16.01.17'!P13+'23.01.17'!P13+'30.01.17'!P13+'06.02.17'!P13+'13.02.17'!P13+'20.02.17'!P13+'27.02.17'!P13+'06.03.17'!P13+'13.03.17'!P13+'20.03.17'!P13+'27.03.17'!P13+'03.04.17'!P13+'10.04.17'!P13+'18.04.17'!P13+'24.04.17'!P13+'03.05.17'!P13+'10.05.17'!P13+'15.05.17'!P13+'22.05.17'!P13+'29.05.17'!P13+'06.06.17'!P13+'12.06.17'!P13+'19.06.17'!P13+'26.06.17'!P13+'03.07.17'!P13+'10.07.17'!P13+'17.07.17'!P13+'24.07.17'!P13+'31.07.17'!P13+'07.08.17'!P13+'14.08.17'!P13+'21.08.17'!P13+'28.08.17'!P13+'04.09.17'!P13+'11.09.17'!P13+'18.09.17'!P13+'25.09.17'!P13+'02.10.17'!P13+'09.10.17'!P13+'16.10.17'!P13+'23.10.17'!P13+'30.10.17'!P13+'06.11.17'!P13+'13.11.17'!P13+'20.11.17'!P13+'27.11.17'!P13+'04.12.17'!P13+'11.12.17'!P13+'18.12.17'!P13+'25.12.17'!P13+'02.01.18'!P13</f>
        <v>0</v>
      </c>
      <c r="Q13" s="30">
        <f t="shared" si="2"/>
        <v>0</v>
      </c>
      <c r="R13" s="2">
        <v>1</v>
      </c>
      <c r="S13" s="2">
        <v>0</v>
      </c>
      <c r="T13" s="2" t="str">
        <f t="shared" si="3"/>
        <v/>
      </c>
      <c r="U13" s="2" t="str">
        <f t="shared" si="4"/>
        <v/>
      </c>
      <c r="V13" s="2" t="str">
        <f t="shared" si="5"/>
        <v/>
      </c>
      <c r="X13" s="60"/>
    </row>
    <row r="14" spans="1:24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f>'10.01.17'!H14+'16.01.17'!H14+'23.01.17'!H14+'30.01.17'!H14+'06.02.17'!H14+'13.02.17'!H14+'20.02.17'!H14+'27.02.17'!H14+'06.03.17'!H14+'13.03.17'!H14+'20.03.17'!H14+'27.03.17'!H14+'03.04.17'!H14+'10.04.17'!H14+'18.04.17'!H14+'24.04.17'!H14+'03.05.17'!H14+'10.05.17'!H14+'15.05.17'!H14+'22.05.17'!H14+'29.05.17'!H14+'06.06.17'!H14+'12.06.17'!H14+'19.06.17'!H14+'26.06.17'!H14+'03.07.17'!H14+'10.07.17'!H14+'17.07.17'!H14+'24.07.17'!H14+'31.07.17'!H14+'07.08.17'!H14+'14.08.17'!H14+'21.08.17'!H14+'28.08.17'!H14+'04.09.17'!H14+'11.09.17'!H14+'18.09.17'!H14+'25.09.17'!H14+'02.10.17'!H14+'09.10.17'!H14+'16.10.17'!H14+'23.10.17'!H14+'30.10.17'!H14+'06.11.17'!H14+'13.11.17'!H14+'20.11.17'!H14+'27.11.17'!H14+'04.12.17'!H14+'11.12.17'!H14+'18.12.17'!H14+'25.12.17'!H14+'02.01.18'!H14</f>
        <v>31</v>
      </c>
      <c r="I14" s="25">
        <f>'10.01.17'!I14+'16.01.17'!I14+'23.01.17'!I14+'30.01.17'!I14+'06.02.17'!I14+'13.02.17'!I14+'20.02.17'!I14+'27.02.17'!I14+'06.03.17'!I14+'13.03.17'!I14+'20.03.17'!I14+'27.03.17'!I14+'03.04.17'!I14+'10.04.17'!I14+'18.04.17'!I14+'24.04.17'!I14+'03.05.17'!I14+'10.05.17'!I14+'15.05.17'!I14+'22.05.17'!I14+'29.05.17'!I14+'06.06.17'!I14+'12.06.17'!I14+'19.06.17'!I14+'26.06.17'!I14+'03.07.17'!I14+'10.07.17'!I14+'17.07.17'!I14+'24.07.17'!I14+'31.07.17'!I14+'07.08.17'!I14+'14.08.17'!I14+'21.08.17'!I14+'28.08.17'!I14+'04.09.17'!I14+'11.09.17'!I14+'18.09.17'!I14+'25.09.17'!I14+'02.10.17'!I14+'09.10.17'!I14+'16.10.17'!I14+'23.10.17'!I14+'30.10.17'!I14+'06.11.17'!I14+'13.11.17'!I14+'20.11.17'!I14+'27.11.17'!I14+'04.12.17'!I14+'11.12.17'!I14+'18.12.17'!I14+'25.12.17'!I14+'02.01.18'!I14</f>
        <v>25</v>
      </c>
      <c r="J14" s="25">
        <f>'10.01.17'!J14+'16.01.17'!J14+'23.01.17'!J14+'30.01.17'!J14+'06.02.17'!J14+'13.02.17'!J14+'20.02.17'!J14+'27.02.17'!J14+'06.03.17'!J14+'13.03.17'!J14+'20.03.17'!J14+'27.03.17'!J14+'03.04.17'!J14+'10.04.17'!J14+'18.04.17'!J14+'24.04.17'!J14+'03.05.17'!J14+'10.05.17'!J14+'15.05.17'!J14+'22.05.17'!J14+'29.05.17'!J14+'06.06.17'!J14+'12.06.17'!J14+'19.06.17'!J14+'26.06.17'!J14+'03.07.17'!J14+'10.07.17'!J14+'17.07.17'!J14+'24.07.17'!J14+'31.07.17'!J14+'07.08.17'!J14+'14.08.17'!J14+'21.08.17'!J14+'28.08.17'!J14+'04.09.17'!J14+'11.09.17'!J14+'18.09.17'!J14+'25.09.17'!J14+'02.10.17'!J14+'09.10.17'!J14+'16.10.17'!J14+'23.10.17'!J14+'30.10.17'!J14+'06.11.17'!J14+'13.11.17'!J14+'20.11.17'!J14+'27.11.17'!J14+'04.12.17'!J14+'11.12.17'!J14+'18.12.17'!J14+'25.12.17'!J14+'02.01.18'!J14</f>
        <v>36</v>
      </c>
      <c r="K14" s="26">
        <f>'10.01.17'!K14+'16.01.17'!K14+'23.01.17'!K14+'30.01.17'!K14+'06.02.17'!K14+'13.02.17'!K14+'20.02.17'!K14+'27.02.17'!K14+'06.03.17'!K14+'13.03.17'!K14+'20.03.17'!K14+'27.03.17'!K14+'03.04.17'!K14+'10.04.17'!K14+'18.04.17'!K14+'24.04.17'!K14+'03.05.17'!K14+'10.05.17'!K14+'15.05.17'!K14+'22.05.17'!K14+'29.05.17'!K14+'06.06.17'!K14+'12.06.17'!K14+'19.06.17'!K14+'26.06.17'!K14+'03.07.17'!K14+'10.07.17'!K14+'17.07.17'!K14+'24.07.17'!K14+'31.07.17'!K14+'07.08.17'!K14+'14.08.17'!K14+'21.08.17'!K14+'28.08.17'!K14+'04.09.17'!K14+'11.09.17'!K14+'18.09.17'!K14+'25.09.17'!K14+'02.10.17'!K14+'09.10.17'!K14+'16.10.17'!K14+'23.10.17'!K14+'30.10.17'!K14+'06.11.17'!K14+'13.11.17'!K14+'20.11.17'!K14+'27.11.17'!K14+'04.12.17'!K14+'11.12.17'!K14+'18.12.17'!K14+'25.12.17'!K14+'02.01.18'!K14</f>
        <v>42359.81</v>
      </c>
      <c r="L14" s="26">
        <f>'10.01.17'!L14+'16.01.17'!L14+'23.01.17'!L14+'30.01.17'!L14+'06.02.17'!L14+'13.02.17'!L14+'20.02.17'!L14+'27.02.17'!L14+'06.03.17'!L14+'13.03.17'!L14+'20.03.17'!L14+'27.03.17'!L14+'03.04.17'!L14+'10.04.17'!L14+'18.04.17'!L14+'24.04.17'!L14+'03.05.17'!L14+'10.05.17'!L14+'15.05.17'!L14+'22.05.17'!L14+'29.05.17'!L14+'06.06.17'!L14+'12.06.17'!L14+'19.06.17'!L14+'26.06.17'!L14+'03.07.17'!L14+'10.07.17'!L14+'17.07.17'!L14+'24.07.17'!L14+'31.07.17'!L14+'07.08.17'!L14+'14.08.17'!L14+'21.08.17'!L14+'28.08.17'!L14+'04.09.17'!L14+'11.09.17'!L14+'18.09.17'!L14+'25.09.17'!L14+'02.10.17'!L14+'09.10.17'!L14+'16.10.17'!L14+'23.10.17'!L14+'30.10.17'!L14+'06.11.17'!L14+'13.11.17'!L14+'20.11.17'!L14+'27.11.17'!L14+'04.12.17'!L14+'11.12.17'!L14+'18.12.17'!L14+'25.12.17'!L14+'02.01.18'!L14</f>
        <v>42359.81</v>
      </c>
      <c r="M14" s="27">
        <f t="shared" si="1"/>
        <v>0</v>
      </c>
      <c r="N14" s="25">
        <f>'10.01.17'!N14+'16.01.17'!N14+'23.01.17'!N14+'30.01.17'!N14+'06.02.17'!N14+'13.02.17'!N14+'20.02.17'!N14+'27.02.17'!N14+'06.03.17'!N14+'13.03.17'!N14+'20.03.17'!N14+'27.03.17'!N14+'03.04.17'!N14+'10.04.17'!N14+'18.04.17'!N14+'24.04.17'!N14+'03.05.17'!N14+'10.05.17'!N14+'15.05.17'!N14+'22.05.17'!N14+'29.05.17'!N14+'06.06.17'!N14+'12.06.17'!N14+'19.06.17'!N14+'26.06.17'!N14+'03.07.17'!N14+'10.07.17'!N14+'17.07.17'!N14+'24.07.17'!N14+'31.07.17'!N14+'07.08.17'!N14+'14.08.17'!N14+'21.08.17'!N14+'28.08.17'!N14+'04.09.17'!N14+'11.09.17'!N14+'18.09.17'!N14+'25.09.17'!N14+'02.10.17'!N14+'09.10.17'!N14+'16.10.17'!N14+'23.10.17'!N14+'30.10.17'!N14+'06.11.17'!N14+'13.11.17'!N14+'20.11.17'!N14+'27.11.17'!N14+'04.12.17'!N14+'11.12.17'!N14+'18.12.17'!N14+'25.12.17'!N14+'02.01.18'!N14</f>
        <v>7</v>
      </c>
      <c r="O14" s="26">
        <f>'10.01.17'!O14+'16.01.17'!O14+'23.01.17'!O14+'30.01.17'!O14+'06.02.17'!O14+'13.02.17'!O14+'20.02.17'!O14+'27.02.17'!O14+'06.03.17'!O14+'13.03.17'!O14+'20.03.17'!O14+'27.03.17'!O14+'03.04.17'!O14+'10.04.17'!O14+'18.04.17'!O14+'24.04.17'!O14+'03.05.17'!O14+'10.05.17'!O14+'15.05.17'!O14+'22.05.17'!O14+'29.05.17'!O14+'06.06.17'!O14+'12.06.17'!O14+'19.06.17'!O14+'26.06.17'!O14+'03.07.17'!O14+'10.07.17'!O14+'17.07.17'!O14+'24.07.17'!O14+'31.07.17'!O14+'07.08.17'!O14+'14.08.17'!O14+'21.08.17'!O14+'28.08.17'!O14+'04.09.17'!O14+'11.09.17'!O14+'18.09.17'!O14+'25.09.17'!O14+'02.10.17'!O14+'09.10.17'!O14+'16.10.17'!O14+'23.10.17'!O14+'30.10.17'!O14+'06.11.17'!O14+'13.11.17'!O14+'20.11.17'!O14+'27.11.17'!O14+'04.12.17'!O14+'11.12.17'!O14+'18.12.17'!O14+'25.12.17'!O14+'02.01.18'!O14</f>
        <v>10711.289999999999</v>
      </c>
      <c r="P14" s="26">
        <f>'10.01.17'!P14+'16.01.17'!P14+'23.01.17'!P14+'30.01.17'!P14+'06.02.17'!P14+'13.02.17'!P14+'20.02.17'!P14+'27.02.17'!P14+'06.03.17'!P14+'13.03.17'!P14+'20.03.17'!P14+'27.03.17'!P14+'03.04.17'!P14+'10.04.17'!P14+'18.04.17'!P14+'24.04.17'!P14+'03.05.17'!P14+'10.05.17'!P14+'15.05.17'!P14+'22.05.17'!P14+'29.05.17'!P14+'06.06.17'!P14+'12.06.17'!P14+'19.06.17'!P14+'26.06.17'!P14+'03.07.17'!P14+'10.07.17'!P14+'17.07.17'!P14+'24.07.17'!P14+'31.07.17'!P14+'07.08.17'!P14+'14.08.17'!P14+'21.08.17'!P14+'28.08.17'!P14+'04.09.17'!P14+'11.09.17'!P14+'18.09.17'!P14+'25.09.17'!P14+'02.10.17'!P14+'09.10.17'!P14+'16.10.17'!P14+'23.10.17'!P14+'30.10.17'!P14+'06.11.17'!P14+'13.11.17'!P14+'20.11.17'!P14+'27.11.17'!P14+'04.12.17'!P14+'11.12.17'!P14+'18.12.17'!P14+'25.12.17'!P14+'02.01.18'!P14</f>
        <v>10711.289999999999</v>
      </c>
      <c r="Q14" s="30">
        <f t="shared" si="2"/>
        <v>0</v>
      </c>
      <c r="R14" s="2">
        <v>1</v>
      </c>
      <c r="S14" s="2">
        <v>0</v>
      </c>
      <c r="T14" s="2" t="str">
        <f t="shared" si="3"/>
        <v/>
      </c>
      <c r="U14" s="2" t="str">
        <f t="shared" si="4"/>
        <v/>
      </c>
      <c r="V14" s="2" t="str">
        <f t="shared" si="5"/>
        <v/>
      </c>
      <c r="X14" s="60"/>
    </row>
    <row r="15" spans="1:24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f>'10.01.17'!H15+'16.01.17'!H15+'23.01.17'!H15+'30.01.17'!H15+'06.02.17'!H15+'13.02.17'!H15+'20.02.17'!H15+'27.02.17'!H15+'06.03.17'!H15+'13.03.17'!H15+'20.03.17'!H15+'27.03.17'!H15+'03.04.17'!H15+'10.04.17'!H15+'18.04.17'!H15+'24.04.17'!H15+'03.05.17'!H15+'10.05.17'!H15+'15.05.17'!H15+'22.05.17'!H15+'29.05.17'!H15+'06.06.17'!H15+'12.06.17'!H15+'19.06.17'!H15+'26.06.17'!H15+'03.07.17'!H15+'10.07.17'!H15+'17.07.17'!H15+'24.07.17'!H15+'31.07.17'!H15+'07.08.17'!H15+'14.08.17'!H15+'21.08.17'!H15+'28.08.17'!H15+'04.09.17'!H15+'11.09.17'!H15+'18.09.17'!H15+'25.09.17'!H15+'02.10.17'!H15+'09.10.17'!H15+'16.10.17'!H15+'23.10.17'!H15+'30.10.17'!H15+'06.11.17'!H15+'13.11.17'!H15+'20.11.17'!H15+'27.11.17'!H15+'04.12.17'!H15+'11.12.17'!H15+'18.12.17'!H15+'25.12.17'!H15+'02.01.18'!H15</f>
        <v>24</v>
      </c>
      <c r="I15" s="25">
        <f>'10.01.17'!I15+'16.01.17'!I15+'23.01.17'!I15+'30.01.17'!I15+'06.02.17'!I15+'13.02.17'!I15+'20.02.17'!I15+'27.02.17'!I15+'06.03.17'!I15+'13.03.17'!I15+'20.03.17'!I15+'27.03.17'!I15+'03.04.17'!I15+'10.04.17'!I15+'18.04.17'!I15+'24.04.17'!I15+'03.05.17'!I15+'10.05.17'!I15+'15.05.17'!I15+'22.05.17'!I15+'29.05.17'!I15+'06.06.17'!I15+'12.06.17'!I15+'19.06.17'!I15+'26.06.17'!I15+'03.07.17'!I15+'10.07.17'!I15+'17.07.17'!I15+'24.07.17'!I15+'31.07.17'!I15+'07.08.17'!I15+'14.08.17'!I15+'21.08.17'!I15+'28.08.17'!I15+'04.09.17'!I15+'11.09.17'!I15+'18.09.17'!I15+'25.09.17'!I15+'02.10.17'!I15+'09.10.17'!I15+'16.10.17'!I15+'23.10.17'!I15+'30.10.17'!I15+'06.11.17'!I15+'13.11.17'!I15+'20.11.17'!I15+'27.11.17'!I15+'04.12.17'!I15+'11.12.17'!I15+'18.12.17'!I15+'25.12.17'!I15+'02.01.18'!I15</f>
        <v>11</v>
      </c>
      <c r="J15" s="25">
        <f>'10.01.17'!J15+'16.01.17'!J15+'23.01.17'!J15+'30.01.17'!J15+'06.02.17'!J15+'13.02.17'!J15+'20.02.17'!J15+'27.02.17'!J15+'06.03.17'!J15+'13.03.17'!J15+'20.03.17'!J15+'27.03.17'!J15+'03.04.17'!J15+'10.04.17'!J15+'18.04.17'!J15+'24.04.17'!J15+'03.05.17'!J15+'10.05.17'!J15+'15.05.17'!J15+'22.05.17'!J15+'29.05.17'!J15+'06.06.17'!J15+'12.06.17'!J15+'19.06.17'!J15+'26.06.17'!J15+'03.07.17'!J15+'10.07.17'!J15+'17.07.17'!J15+'24.07.17'!J15+'31.07.17'!J15+'07.08.17'!J15+'14.08.17'!J15+'21.08.17'!J15+'28.08.17'!J15+'04.09.17'!J15+'11.09.17'!J15+'18.09.17'!J15+'25.09.17'!J15+'02.10.17'!J15+'09.10.17'!J15+'16.10.17'!J15+'23.10.17'!J15+'30.10.17'!J15+'06.11.17'!J15+'13.11.17'!J15+'20.11.17'!J15+'27.11.17'!J15+'04.12.17'!J15+'11.12.17'!J15+'18.12.17'!J15+'25.12.17'!J15+'02.01.18'!J15</f>
        <v>16</v>
      </c>
      <c r="K15" s="26">
        <f>'10.01.17'!K15+'16.01.17'!K15+'23.01.17'!K15+'30.01.17'!K15+'06.02.17'!K15+'13.02.17'!K15+'20.02.17'!K15+'27.02.17'!K15+'06.03.17'!K15+'13.03.17'!K15+'20.03.17'!K15+'27.03.17'!K15+'03.04.17'!K15+'10.04.17'!K15+'18.04.17'!K15+'24.04.17'!K15+'03.05.17'!K15+'10.05.17'!K15+'15.05.17'!K15+'22.05.17'!K15+'29.05.17'!K15+'06.06.17'!K15+'12.06.17'!K15+'19.06.17'!K15+'26.06.17'!K15+'03.07.17'!K15+'10.07.17'!K15+'17.07.17'!K15+'24.07.17'!K15+'31.07.17'!K15+'07.08.17'!K15+'14.08.17'!K15+'21.08.17'!K15+'28.08.17'!K15+'04.09.17'!K15+'11.09.17'!K15+'18.09.17'!K15+'25.09.17'!K15+'02.10.17'!K15+'09.10.17'!K15+'16.10.17'!K15+'23.10.17'!K15+'30.10.17'!K15+'06.11.17'!K15+'13.11.17'!K15+'20.11.17'!K15+'27.11.17'!K15+'04.12.17'!K15+'11.12.17'!K15+'18.12.17'!K15+'25.12.17'!K15+'02.01.18'!K15</f>
        <v>17332.440000000002</v>
      </c>
      <c r="L15" s="26">
        <f>'10.01.17'!L15+'16.01.17'!L15+'23.01.17'!L15+'30.01.17'!L15+'06.02.17'!L15+'13.02.17'!L15+'20.02.17'!L15+'27.02.17'!L15+'06.03.17'!L15+'13.03.17'!L15+'20.03.17'!L15+'27.03.17'!L15+'03.04.17'!L15+'10.04.17'!L15+'18.04.17'!L15+'24.04.17'!L15+'03.05.17'!L15+'10.05.17'!L15+'15.05.17'!L15+'22.05.17'!L15+'29.05.17'!L15+'06.06.17'!L15+'12.06.17'!L15+'19.06.17'!L15+'26.06.17'!L15+'03.07.17'!L15+'10.07.17'!L15+'17.07.17'!L15+'24.07.17'!L15+'31.07.17'!L15+'07.08.17'!L15+'14.08.17'!L15+'21.08.17'!L15+'28.08.17'!L15+'04.09.17'!L15+'11.09.17'!L15+'18.09.17'!L15+'25.09.17'!L15+'02.10.17'!L15+'09.10.17'!L15+'16.10.17'!L15+'23.10.17'!L15+'30.10.17'!L15+'06.11.17'!L15+'13.11.17'!L15+'20.11.17'!L15+'27.11.17'!L15+'04.12.17'!L15+'11.12.17'!L15+'18.12.17'!L15+'25.12.17'!L15+'02.01.18'!L15</f>
        <v>17332.439999999999</v>
      </c>
      <c r="M15" s="27">
        <f t="shared" si="1"/>
        <v>0</v>
      </c>
      <c r="N15" s="25">
        <f>'10.01.17'!N15+'16.01.17'!N15+'23.01.17'!N15+'30.01.17'!N15+'06.02.17'!N15+'13.02.17'!N15+'20.02.17'!N15+'27.02.17'!N15+'06.03.17'!N15+'13.03.17'!N15+'20.03.17'!N15+'27.03.17'!N15+'03.04.17'!N15+'10.04.17'!N15+'18.04.17'!N15+'24.04.17'!N15+'03.05.17'!N15+'10.05.17'!N15+'15.05.17'!N15+'22.05.17'!N15+'29.05.17'!N15+'06.06.17'!N15+'12.06.17'!N15+'19.06.17'!N15+'26.06.17'!N15+'03.07.17'!N15+'10.07.17'!N15+'17.07.17'!N15+'24.07.17'!N15+'31.07.17'!N15+'07.08.17'!N15+'14.08.17'!N15+'21.08.17'!N15+'28.08.17'!N15+'04.09.17'!N15+'11.09.17'!N15+'18.09.17'!N15+'25.09.17'!N15+'02.10.17'!N15+'09.10.17'!N15+'16.10.17'!N15+'23.10.17'!N15+'30.10.17'!N15+'06.11.17'!N15+'13.11.17'!N15+'20.11.17'!N15+'27.11.17'!N15+'04.12.17'!N15+'11.12.17'!N15+'18.12.17'!N15+'25.12.17'!N15+'02.01.18'!N15</f>
        <v>16</v>
      </c>
      <c r="O15" s="26">
        <f>'10.01.17'!O15+'16.01.17'!O15+'23.01.17'!O15+'30.01.17'!O15+'06.02.17'!O15+'13.02.17'!O15+'20.02.17'!O15+'27.02.17'!O15+'06.03.17'!O15+'13.03.17'!O15+'20.03.17'!O15+'27.03.17'!O15+'03.04.17'!O15+'10.04.17'!O15+'18.04.17'!O15+'24.04.17'!O15+'03.05.17'!O15+'10.05.17'!O15+'15.05.17'!O15+'22.05.17'!O15+'29.05.17'!O15+'06.06.17'!O15+'12.06.17'!O15+'19.06.17'!O15+'26.06.17'!O15+'03.07.17'!O15+'10.07.17'!O15+'17.07.17'!O15+'24.07.17'!O15+'31.07.17'!O15+'07.08.17'!O15+'14.08.17'!O15+'21.08.17'!O15+'28.08.17'!O15+'04.09.17'!O15+'11.09.17'!O15+'18.09.17'!O15+'25.09.17'!O15+'02.10.17'!O15+'09.10.17'!O15+'16.10.17'!O15+'23.10.17'!O15+'30.10.17'!O15+'06.11.17'!O15+'13.11.17'!O15+'20.11.17'!O15+'27.11.17'!O15+'04.12.17'!O15+'11.12.17'!O15+'18.12.17'!O15+'25.12.17'!O15+'02.01.18'!O15</f>
        <v>41423.920000000006</v>
      </c>
      <c r="P15" s="26">
        <f>'10.01.17'!P15+'16.01.17'!P15+'23.01.17'!P15+'30.01.17'!P15+'06.02.17'!P15+'13.02.17'!P15+'20.02.17'!P15+'27.02.17'!P15+'06.03.17'!P15+'13.03.17'!P15+'20.03.17'!P15+'27.03.17'!P15+'03.04.17'!P15+'10.04.17'!P15+'18.04.17'!P15+'24.04.17'!P15+'03.05.17'!P15+'10.05.17'!P15+'15.05.17'!P15+'22.05.17'!P15+'29.05.17'!P15+'06.06.17'!P15+'12.06.17'!P15+'19.06.17'!P15+'26.06.17'!P15+'03.07.17'!P15+'10.07.17'!P15+'17.07.17'!P15+'24.07.17'!P15+'31.07.17'!P15+'07.08.17'!P15+'14.08.17'!P15+'21.08.17'!P15+'28.08.17'!P15+'04.09.17'!P15+'11.09.17'!P15+'18.09.17'!P15+'25.09.17'!P15+'02.10.17'!P15+'09.10.17'!P15+'16.10.17'!P15+'23.10.17'!P15+'30.10.17'!P15+'06.11.17'!P15+'13.11.17'!P15+'20.11.17'!P15+'27.11.17'!P15+'04.12.17'!P15+'11.12.17'!P15+'18.12.17'!P15+'25.12.17'!P15+'02.01.18'!P15</f>
        <v>41423.920000000006</v>
      </c>
      <c r="Q15" s="30">
        <f t="shared" si="2"/>
        <v>0</v>
      </c>
      <c r="R15" s="2">
        <v>1</v>
      </c>
      <c r="S15" s="2">
        <v>0</v>
      </c>
      <c r="T15" s="2" t="str">
        <f t="shared" si="3"/>
        <v/>
      </c>
      <c r="U15" s="2" t="str">
        <f t="shared" si="4"/>
        <v/>
      </c>
      <c r="V15" s="2" t="str">
        <f t="shared" si="5"/>
        <v/>
      </c>
      <c r="X15" s="60"/>
    </row>
    <row r="16" spans="1:24" s="2" customForma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f>'10.01.17'!H16+'16.01.17'!H16+'23.01.17'!H16+'30.01.17'!H16+'06.02.17'!H16+'13.02.17'!H16+'20.02.17'!H16+'27.02.17'!H16+'06.03.17'!H16+'13.03.17'!H16+'20.03.17'!H16+'27.03.17'!H16+'03.04.17'!H16+'10.04.17'!H16+'18.04.17'!H16+'24.04.17'!H16+'03.05.17'!H16+'10.05.17'!H16+'15.05.17'!H16+'22.05.17'!H16+'29.05.17'!H16+'06.06.17'!H16+'12.06.17'!H16+'19.06.17'!H16+'26.06.17'!H16+'03.07.17'!H16+'10.07.17'!H16+'17.07.17'!H16+'24.07.17'!H16+'31.07.17'!H16+'07.08.17'!H16+'14.08.17'!H16+'21.08.17'!H16+'28.08.17'!H16+'04.09.17'!H16+'11.09.17'!H16+'18.09.17'!H16+'25.09.17'!H16+'02.10.17'!H16+'09.10.17'!H16+'16.10.17'!H16+'23.10.17'!H16+'30.10.17'!H16+'06.11.17'!H16+'13.11.17'!H16+'20.11.17'!H16+'27.11.17'!H16+'04.12.17'!H16+'11.12.17'!H16+'18.12.17'!H16+'25.12.17'!H16+'02.01.18'!H16</f>
        <v>10</v>
      </c>
      <c r="I16" s="25">
        <f>'10.01.17'!I16+'16.01.17'!I16+'23.01.17'!I16+'30.01.17'!I16+'06.02.17'!I16+'13.02.17'!I16+'20.02.17'!I16+'27.02.17'!I16+'06.03.17'!I16+'13.03.17'!I16+'20.03.17'!I16+'27.03.17'!I16+'03.04.17'!I16+'10.04.17'!I16+'18.04.17'!I16+'24.04.17'!I16+'03.05.17'!I16+'10.05.17'!I16+'15.05.17'!I16+'22.05.17'!I16+'29.05.17'!I16+'06.06.17'!I16+'12.06.17'!I16+'19.06.17'!I16+'26.06.17'!I16+'03.07.17'!I16+'10.07.17'!I16+'17.07.17'!I16+'24.07.17'!I16+'31.07.17'!I16+'07.08.17'!I16+'14.08.17'!I16+'21.08.17'!I16+'28.08.17'!I16+'04.09.17'!I16+'11.09.17'!I16+'18.09.17'!I16+'25.09.17'!I16+'02.10.17'!I16+'09.10.17'!I16+'16.10.17'!I16+'23.10.17'!I16+'30.10.17'!I16+'06.11.17'!I16+'13.11.17'!I16+'20.11.17'!I16+'27.11.17'!I16+'04.12.17'!I16+'11.12.17'!I16+'18.12.17'!I16+'25.12.17'!I16+'02.01.18'!I16</f>
        <v>4</v>
      </c>
      <c r="J16" s="25">
        <f>'10.01.17'!J16+'16.01.17'!J16+'23.01.17'!J16+'30.01.17'!J16+'06.02.17'!J16+'13.02.17'!J16+'20.02.17'!J16+'27.02.17'!J16+'06.03.17'!J16+'13.03.17'!J16+'20.03.17'!J16+'27.03.17'!J16+'03.04.17'!J16+'10.04.17'!J16+'18.04.17'!J16+'24.04.17'!J16+'03.05.17'!J16+'10.05.17'!J16+'15.05.17'!J16+'22.05.17'!J16+'29.05.17'!J16+'06.06.17'!J16+'12.06.17'!J16+'19.06.17'!J16+'26.06.17'!J16+'03.07.17'!J16+'10.07.17'!J16+'17.07.17'!J16+'24.07.17'!J16+'31.07.17'!J16+'07.08.17'!J16+'14.08.17'!J16+'21.08.17'!J16+'28.08.17'!J16+'04.09.17'!J16+'11.09.17'!J16+'18.09.17'!J16+'25.09.17'!J16+'02.10.17'!J16+'09.10.17'!J16+'16.10.17'!J16+'23.10.17'!J16+'30.10.17'!J16+'06.11.17'!J16+'13.11.17'!J16+'20.11.17'!J16+'27.11.17'!J16+'04.12.17'!J16+'11.12.17'!J16+'18.12.17'!J16+'25.12.17'!J16+'02.01.18'!J16</f>
        <v>5</v>
      </c>
      <c r="K16" s="26">
        <f>'10.01.17'!K16+'16.01.17'!K16+'23.01.17'!K16+'30.01.17'!K16+'06.02.17'!K16+'13.02.17'!K16+'20.02.17'!K16+'27.02.17'!K16+'06.03.17'!K16+'13.03.17'!K16+'20.03.17'!K16+'27.03.17'!K16+'03.04.17'!K16+'10.04.17'!K16+'18.04.17'!K16+'24.04.17'!K16+'03.05.17'!K16+'10.05.17'!K16+'15.05.17'!K16+'22.05.17'!K16+'29.05.17'!K16+'06.06.17'!K16+'12.06.17'!K16+'19.06.17'!K16+'26.06.17'!K16+'03.07.17'!K16+'10.07.17'!K16+'17.07.17'!K16+'24.07.17'!K16+'31.07.17'!K16+'07.08.17'!K16+'14.08.17'!K16+'21.08.17'!K16+'28.08.17'!K16+'04.09.17'!K16+'11.09.17'!K16+'18.09.17'!K16+'25.09.17'!K16+'02.10.17'!K16+'09.10.17'!K16+'16.10.17'!K16+'23.10.17'!K16+'30.10.17'!K16+'06.11.17'!K16+'13.11.17'!K16+'20.11.17'!K16+'27.11.17'!K16+'04.12.17'!K16+'11.12.17'!K16+'18.12.17'!K16+'25.12.17'!K16+'02.01.18'!K16</f>
        <v>3796.1600000000003</v>
      </c>
      <c r="L16" s="26">
        <f>'10.01.17'!L16+'16.01.17'!L16+'23.01.17'!L16+'30.01.17'!L16+'06.02.17'!L16+'13.02.17'!L16+'20.02.17'!L16+'27.02.17'!L16+'06.03.17'!L16+'13.03.17'!L16+'20.03.17'!L16+'27.03.17'!L16+'03.04.17'!L16+'10.04.17'!L16+'18.04.17'!L16+'24.04.17'!L16+'03.05.17'!L16+'10.05.17'!L16+'15.05.17'!L16+'22.05.17'!L16+'29.05.17'!L16+'06.06.17'!L16+'12.06.17'!L16+'19.06.17'!L16+'26.06.17'!L16+'03.07.17'!L16+'10.07.17'!L16+'17.07.17'!L16+'24.07.17'!L16+'31.07.17'!L16+'07.08.17'!L16+'14.08.17'!L16+'21.08.17'!L16+'28.08.17'!L16+'04.09.17'!L16+'11.09.17'!L16+'18.09.17'!L16+'25.09.17'!L16+'02.10.17'!L16+'09.10.17'!L16+'16.10.17'!L16+'23.10.17'!L16+'30.10.17'!L16+'06.11.17'!L16+'13.11.17'!L16+'20.11.17'!L16+'27.11.17'!L16+'04.12.17'!L16+'11.12.17'!L16+'18.12.17'!L16+'25.12.17'!L16+'02.01.18'!L16</f>
        <v>3796.1600000000003</v>
      </c>
      <c r="M16" s="27">
        <f t="shared" si="1"/>
        <v>0</v>
      </c>
      <c r="N16" s="25">
        <f>'10.01.17'!N16+'16.01.17'!N16+'23.01.17'!N16+'30.01.17'!N16+'06.02.17'!N16+'13.02.17'!N16+'20.02.17'!N16+'27.02.17'!N16+'06.03.17'!N16+'13.03.17'!N16+'20.03.17'!N16+'27.03.17'!N16+'03.04.17'!N16+'10.04.17'!N16+'18.04.17'!N16+'24.04.17'!N16+'03.05.17'!N16+'10.05.17'!N16+'15.05.17'!N16+'22.05.17'!N16+'29.05.17'!N16+'06.06.17'!N16+'12.06.17'!N16+'19.06.17'!N16+'26.06.17'!N16+'03.07.17'!N16+'10.07.17'!N16+'17.07.17'!N16+'24.07.17'!N16+'31.07.17'!N16+'07.08.17'!N16+'14.08.17'!N16+'21.08.17'!N16+'28.08.17'!N16+'04.09.17'!N16+'11.09.17'!N16+'18.09.17'!N16+'25.09.17'!N16+'02.10.17'!N16+'09.10.17'!N16+'16.10.17'!N16+'23.10.17'!N16+'30.10.17'!N16+'06.11.17'!N16+'13.11.17'!N16+'20.11.17'!N16+'27.11.17'!N16+'04.12.17'!N16+'11.12.17'!N16+'18.12.17'!N16+'25.12.17'!N16+'02.01.18'!N16</f>
        <v>16</v>
      </c>
      <c r="O16" s="26">
        <f>'10.01.17'!O16+'16.01.17'!O16+'23.01.17'!O16+'30.01.17'!O16+'06.02.17'!O16+'13.02.17'!O16+'20.02.17'!O16+'27.02.17'!O16+'06.03.17'!O16+'13.03.17'!O16+'20.03.17'!O16+'27.03.17'!O16+'03.04.17'!O16+'10.04.17'!O16+'18.04.17'!O16+'24.04.17'!O16+'03.05.17'!O16+'10.05.17'!O16+'15.05.17'!O16+'22.05.17'!O16+'29.05.17'!O16+'06.06.17'!O16+'12.06.17'!O16+'19.06.17'!O16+'26.06.17'!O16+'03.07.17'!O16+'10.07.17'!O16+'17.07.17'!O16+'24.07.17'!O16+'31.07.17'!O16+'07.08.17'!O16+'14.08.17'!O16+'21.08.17'!O16+'28.08.17'!O16+'04.09.17'!O16+'11.09.17'!O16+'18.09.17'!O16+'25.09.17'!O16+'02.10.17'!O16+'09.10.17'!O16+'16.10.17'!O16+'23.10.17'!O16+'30.10.17'!O16+'06.11.17'!O16+'13.11.17'!O16+'20.11.17'!O16+'27.11.17'!O16+'04.12.17'!O16+'11.12.17'!O16+'18.12.17'!O16+'25.12.17'!O16+'02.01.18'!O16</f>
        <v>43311.02</v>
      </c>
      <c r="P16" s="26">
        <f>'10.01.17'!P16+'16.01.17'!P16+'23.01.17'!P16+'30.01.17'!P16+'06.02.17'!P16+'13.02.17'!P16+'20.02.17'!P16+'27.02.17'!P16+'06.03.17'!P16+'13.03.17'!P16+'20.03.17'!P16+'27.03.17'!P16+'03.04.17'!P16+'10.04.17'!P16+'18.04.17'!P16+'24.04.17'!P16+'03.05.17'!P16+'10.05.17'!P16+'15.05.17'!P16+'22.05.17'!P16+'29.05.17'!P16+'06.06.17'!P16+'12.06.17'!P16+'19.06.17'!P16+'26.06.17'!P16+'03.07.17'!P16+'10.07.17'!P16+'17.07.17'!P16+'24.07.17'!P16+'31.07.17'!P16+'07.08.17'!P16+'14.08.17'!P16+'21.08.17'!P16+'28.08.17'!P16+'04.09.17'!P16+'11.09.17'!P16+'18.09.17'!P16+'25.09.17'!P16+'02.10.17'!P16+'09.10.17'!P16+'16.10.17'!P16+'23.10.17'!P16+'30.10.17'!P16+'06.11.17'!P16+'13.11.17'!P16+'20.11.17'!P16+'27.11.17'!P16+'04.12.17'!P16+'11.12.17'!P16+'18.12.17'!P16+'25.12.17'!P16+'02.01.18'!P16</f>
        <v>43311.020000000004</v>
      </c>
      <c r="Q16" s="30">
        <f t="shared" si="2"/>
        <v>0</v>
      </c>
      <c r="R16" s="2">
        <v>1</v>
      </c>
      <c r="S16" s="2">
        <v>0</v>
      </c>
      <c r="T16" s="2" t="str">
        <f t="shared" si="3"/>
        <v/>
      </c>
      <c r="U16" s="2" t="str">
        <f t="shared" si="4"/>
        <v/>
      </c>
      <c r="V16" s="2" t="str">
        <f t="shared" si="5"/>
        <v/>
      </c>
      <c r="X16" s="60"/>
    </row>
    <row r="17" spans="1:24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f>'10.01.17'!H17+'16.01.17'!H17+'23.01.17'!H17+'30.01.17'!H17+'06.02.17'!H17+'13.02.17'!H17+'20.02.17'!H17+'27.02.17'!H17+'06.03.17'!H17+'13.03.17'!H17+'20.03.17'!H17+'27.03.17'!H17+'03.04.17'!H17+'10.04.17'!H17+'18.04.17'!H17+'24.04.17'!H17+'03.05.17'!H17+'10.05.17'!H17+'15.05.17'!H17+'22.05.17'!H17+'29.05.17'!H17+'06.06.17'!H17+'12.06.17'!H17+'19.06.17'!H17+'26.06.17'!H17+'03.07.17'!H17+'10.07.17'!H17+'17.07.17'!H17+'24.07.17'!H17+'31.07.17'!H17+'07.08.17'!H17+'14.08.17'!H17+'21.08.17'!H17+'28.08.17'!H17+'04.09.17'!H17+'11.09.17'!H17+'18.09.17'!H17+'25.09.17'!H17+'02.10.17'!H17+'09.10.17'!H17+'16.10.17'!H17+'23.10.17'!H17+'30.10.17'!H17+'06.11.17'!H17+'13.11.17'!H17+'20.11.17'!H17+'27.11.17'!H17+'04.12.17'!H17+'11.12.17'!H17+'18.12.17'!H17+'25.12.17'!H17+'02.01.18'!H17</f>
        <v>33</v>
      </c>
      <c r="I17" s="25">
        <f>'10.01.17'!I17+'16.01.17'!I17+'23.01.17'!I17+'30.01.17'!I17+'06.02.17'!I17+'13.02.17'!I17+'20.02.17'!I17+'27.02.17'!I17+'06.03.17'!I17+'13.03.17'!I17+'20.03.17'!I17+'27.03.17'!I17+'03.04.17'!I17+'10.04.17'!I17+'18.04.17'!I17+'24.04.17'!I17+'03.05.17'!I17+'10.05.17'!I17+'15.05.17'!I17+'22.05.17'!I17+'29.05.17'!I17+'06.06.17'!I17+'12.06.17'!I17+'19.06.17'!I17+'26.06.17'!I17+'03.07.17'!I17+'10.07.17'!I17+'17.07.17'!I17+'24.07.17'!I17+'31.07.17'!I17+'07.08.17'!I17+'14.08.17'!I17+'21.08.17'!I17+'28.08.17'!I17+'04.09.17'!I17+'11.09.17'!I17+'18.09.17'!I17+'25.09.17'!I17+'02.10.17'!I17+'09.10.17'!I17+'16.10.17'!I17+'23.10.17'!I17+'30.10.17'!I17+'06.11.17'!I17+'13.11.17'!I17+'20.11.17'!I17+'27.11.17'!I17+'04.12.17'!I17+'11.12.17'!I17+'18.12.17'!I17+'25.12.17'!I17+'02.01.18'!I17</f>
        <v>13</v>
      </c>
      <c r="J17" s="25">
        <f>'10.01.17'!J17+'16.01.17'!J17+'23.01.17'!J17+'30.01.17'!J17+'06.02.17'!J17+'13.02.17'!J17+'20.02.17'!J17+'27.02.17'!J17+'06.03.17'!J17+'13.03.17'!J17+'20.03.17'!J17+'27.03.17'!J17+'03.04.17'!J17+'10.04.17'!J17+'18.04.17'!J17+'24.04.17'!J17+'03.05.17'!J17+'10.05.17'!J17+'15.05.17'!J17+'22.05.17'!J17+'29.05.17'!J17+'06.06.17'!J17+'12.06.17'!J17+'19.06.17'!J17+'26.06.17'!J17+'03.07.17'!J17+'10.07.17'!J17+'17.07.17'!J17+'24.07.17'!J17+'31.07.17'!J17+'07.08.17'!J17+'14.08.17'!J17+'21.08.17'!J17+'28.08.17'!J17+'04.09.17'!J17+'11.09.17'!J17+'18.09.17'!J17+'25.09.17'!J17+'02.10.17'!J17+'09.10.17'!J17+'16.10.17'!J17+'23.10.17'!J17+'30.10.17'!J17+'06.11.17'!J17+'13.11.17'!J17+'20.11.17'!J17+'27.11.17'!J17+'04.12.17'!J17+'11.12.17'!J17+'18.12.17'!J17+'25.12.17'!J17+'02.01.18'!J17</f>
        <v>14</v>
      </c>
      <c r="K17" s="26">
        <f>'10.01.17'!K17+'16.01.17'!K17+'23.01.17'!K17+'30.01.17'!K17+'06.02.17'!K17+'13.02.17'!K17+'20.02.17'!K17+'27.02.17'!K17+'06.03.17'!K17+'13.03.17'!K17+'20.03.17'!K17+'27.03.17'!K17+'03.04.17'!K17+'10.04.17'!K17+'18.04.17'!K17+'24.04.17'!K17+'03.05.17'!K17+'10.05.17'!K17+'15.05.17'!K17+'22.05.17'!K17+'29.05.17'!K17+'06.06.17'!K17+'12.06.17'!K17+'19.06.17'!K17+'26.06.17'!K17+'03.07.17'!K17+'10.07.17'!K17+'17.07.17'!K17+'24.07.17'!K17+'31.07.17'!K17+'07.08.17'!K17+'14.08.17'!K17+'21.08.17'!K17+'28.08.17'!K17+'04.09.17'!K17+'11.09.17'!K17+'18.09.17'!K17+'25.09.17'!K17+'02.10.17'!K17+'09.10.17'!K17+'16.10.17'!K17+'23.10.17'!K17+'30.10.17'!K17+'06.11.17'!K17+'13.11.17'!K17+'20.11.17'!K17+'27.11.17'!K17+'04.12.17'!K17+'11.12.17'!K17+'18.12.17'!K17+'25.12.17'!K17+'02.01.18'!K17</f>
        <v>13805.26</v>
      </c>
      <c r="L17" s="26">
        <f>'10.01.17'!L17+'16.01.17'!L17+'23.01.17'!L17+'30.01.17'!L17+'06.02.17'!L17+'13.02.17'!L17+'20.02.17'!L17+'27.02.17'!L17+'06.03.17'!L17+'13.03.17'!L17+'20.03.17'!L17+'27.03.17'!L17+'03.04.17'!L17+'10.04.17'!L17+'18.04.17'!L17+'24.04.17'!L17+'03.05.17'!L17+'10.05.17'!L17+'15.05.17'!L17+'22.05.17'!L17+'29.05.17'!L17+'06.06.17'!L17+'12.06.17'!L17+'19.06.17'!L17+'26.06.17'!L17+'03.07.17'!L17+'10.07.17'!L17+'17.07.17'!L17+'24.07.17'!L17+'31.07.17'!L17+'07.08.17'!L17+'14.08.17'!L17+'21.08.17'!L17+'28.08.17'!L17+'04.09.17'!L17+'11.09.17'!L17+'18.09.17'!L17+'25.09.17'!L17+'02.10.17'!L17+'09.10.17'!L17+'16.10.17'!L17+'23.10.17'!L17+'30.10.17'!L17+'06.11.17'!L17+'13.11.17'!L17+'20.11.17'!L17+'27.11.17'!L17+'04.12.17'!L17+'11.12.17'!L17+'18.12.17'!L17+'25.12.17'!L17+'02.01.18'!L17</f>
        <v>13805.26</v>
      </c>
      <c r="M17" s="27">
        <f t="shared" si="1"/>
        <v>0</v>
      </c>
      <c r="N17" s="25">
        <f>'10.01.17'!N17+'16.01.17'!N17+'23.01.17'!N17+'30.01.17'!N17+'06.02.17'!N17+'13.02.17'!N17+'20.02.17'!N17+'27.02.17'!N17+'06.03.17'!N17+'13.03.17'!N17+'20.03.17'!N17+'27.03.17'!N17+'03.04.17'!N17+'10.04.17'!N17+'18.04.17'!N17+'24.04.17'!N17+'03.05.17'!N17+'10.05.17'!N17+'15.05.17'!N17+'22.05.17'!N17+'29.05.17'!N17+'06.06.17'!N17+'12.06.17'!N17+'19.06.17'!N17+'26.06.17'!N17+'03.07.17'!N17+'10.07.17'!N17+'17.07.17'!N17+'24.07.17'!N17+'31.07.17'!N17+'07.08.17'!N17+'14.08.17'!N17+'21.08.17'!N17+'28.08.17'!N17+'04.09.17'!N17+'11.09.17'!N17+'18.09.17'!N17+'25.09.17'!N17+'02.10.17'!N17+'09.10.17'!N17+'16.10.17'!N17+'23.10.17'!N17+'30.10.17'!N17+'06.11.17'!N17+'13.11.17'!N17+'20.11.17'!N17+'27.11.17'!N17+'04.12.17'!N17+'11.12.17'!N17+'18.12.17'!N17+'25.12.17'!N17+'02.01.18'!N17</f>
        <v>0</v>
      </c>
      <c r="O17" s="26">
        <f>'10.01.17'!O17+'16.01.17'!O17+'23.01.17'!O17+'30.01.17'!O17+'06.02.17'!O17+'13.02.17'!O17+'20.02.17'!O17+'27.02.17'!O17+'06.03.17'!O17+'13.03.17'!O17+'20.03.17'!O17+'27.03.17'!O17+'03.04.17'!O17+'10.04.17'!O17+'18.04.17'!O17+'24.04.17'!O17+'03.05.17'!O17+'10.05.17'!O17+'15.05.17'!O17+'22.05.17'!O17+'29.05.17'!O17+'06.06.17'!O17+'12.06.17'!O17+'19.06.17'!O17+'26.06.17'!O17+'03.07.17'!O17+'10.07.17'!O17+'17.07.17'!O17+'24.07.17'!O17+'31.07.17'!O17+'07.08.17'!O17+'14.08.17'!O17+'21.08.17'!O17+'28.08.17'!O17+'04.09.17'!O17+'11.09.17'!O17+'18.09.17'!O17+'25.09.17'!O17+'02.10.17'!O17+'09.10.17'!O17+'16.10.17'!O17+'23.10.17'!O17+'30.10.17'!O17+'06.11.17'!O17+'13.11.17'!O17+'20.11.17'!O17+'27.11.17'!O17+'04.12.17'!O17+'11.12.17'!O17+'18.12.17'!O17+'25.12.17'!O17+'02.01.18'!O17</f>
        <v>0</v>
      </c>
      <c r="P17" s="26">
        <f>'10.01.17'!P17+'16.01.17'!P17+'23.01.17'!P17+'30.01.17'!P17+'06.02.17'!P17+'13.02.17'!P17+'20.02.17'!P17+'27.02.17'!P17+'06.03.17'!P17+'13.03.17'!P17+'20.03.17'!P17+'27.03.17'!P17+'03.04.17'!P17+'10.04.17'!P17+'18.04.17'!P17+'24.04.17'!P17+'03.05.17'!P17+'10.05.17'!P17+'15.05.17'!P17+'22.05.17'!P17+'29.05.17'!P17+'06.06.17'!P17+'12.06.17'!P17+'19.06.17'!P17+'26.06.17'!P17+'03.07.17'!P17+'10.07.17'!P17+'17.07.17'!P17+'24.07.17'!P17+'31.07.17'!P17+'07.08.17'!P17+'14.08.17'!P17+'21.08.17'!P17+'28.08.17'!P17+'04.09.17'!P17+'11.09.17'!P17+'18.09.17'!P17+'25.09.17'!P17+'02.10.17'!P17+'09.10.17'!P17+'16.10.17'!P17+'23.10.17'!P17+'30.10.17'!P17+'06.11.17'!P17+'13.11.17'!P17+'20.11.17'!P17+'27.11.17'!P17+'04.12.17'!P17+'11.12.17'!P17+'18.12.17'!P17+'25.12.17'!P17+'02.01.18'!P17</f>
        <v>0</v>
      </c>
      <c r="Q17" s="30">
        <f t="shared" si="2"/>
        <v>0</v>
      </c>
      <c r="R17" s="2">
        <v>1</v>
      </c>
      <c r="S17" s="2">
        <v>0</v>
      </c>
      <c r="T17" s="2" t="str">
        <f t="shared" si="3"/>
        <v/>
      </c>
      <c r="U17" s="2" t="str">
        <f t="shared" si="4"/>
        <v/>
      </c>
      <c r="V17" s="2" t="str">
        <f t="shared" si="5"/>
        <v/>
      </c>
      <c r="X17" s="60"/>
    </row>
    <row r="18" spans="1:24" s="2" customForma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f>'10.01.17'!H18+'16.01.17'!H18+'23.01.17'!H18+'30.01.17'!H18+'06.02.17'!H18+'13.02.17'!H18+'20.02.17'!H18+'27.02.17'!H18+'06.03.17'!H18+'13.03.17'!H18+'20.03.17'!H18+'27.03.17'!H18+'03.04.17'!H18+'10.04.17'!H18+'18.04.17'!H18+'24.04.17'!H18+'03.05.17'!H18+'10.05.17'!H18+'15.05.17'!H18+'22.05.17'!H18+'29.05.17'!H18+'06.06.17'!H18+'12.06.17'!H18+'19.06.17'!H18+'26.06.17'!H18+'03.07.17'!H18+'10.07.17'!H18+'17.07.17'!H18+'24.07.17'!H18+'31.07.17'!H18+'07.08.17'!H18+'14.08.17'!H18+'21.08.17'!H18+'28.08.17'!H18+'04.09.17'!H18+'11.09.17'!H18+'18.09.17'!H18+'25.09.17'!H18+'02.10.17'!H18+'09.10.17'!H18+'16.10.17'!H18+'23.10.17'!H18+'30.10.17'!H18+'06.11.17'!H18+'13.11.17'!H18+'20.11.17'!H18+'27.11.17'!H18+'04.12.17'!H18+'11.12.17'!H18+'18.12.17'!H18+'25.12.17'!H18+'02.01.18'!H18</f>
        <v>70</v>
      </c>
      <c r="I18" s="25">
        <f>'10.01.17'!I18+'16.01.17'!I18+'23.01.17'!I18+'30.01.17'!I18+'06.02.17'!I18+'13.02.17'!I18+'20.02.17'!I18+'27.02.17'!I18+'06.03.17'!I18+'13.03.17'!I18+'20.03.17'!I18+'27.03.17'!I18+'03.04.17'!I18+'10.04.17'!I18+'18.04.17'!I18+'24.04.17'!I18+'03.05.17'!I18+'10.05.17'!I18+'15.05.17'!I18+'22.05.17'!I18+'29.05.17'!I18+'06.06.17'!I18+'12.06.17'!I18+'19.06.17'!I18+'26.06.17'!I18+'03.07.17'!I18+'10.07.17'!I18+'17.07.17'!I18+'24.07.17'!I18+'31.07.17'!I18+'07.08.17'!I18+'14.08.17'!I18+'21.08.17'!I18+'28.08.17'!I18+'04.09.17'!I18+'11.09.17'!I18+'18.09.17'!I18+'25.09.17'!I18+'02.10.17'!I18+'09.10.17'!I18+'16.10.17'!I18+'23.10.17'!I18+'30.10.17'!I18+'06.11.17'!I18+'13.11.17'!I18+'20.11.17'!I18+'27.11.17'!I18+'04.12.17'!I18+'11.12.17'!I18+'18.12.17'!I18+'25.12.17'!I18+'02.01.18'!I18</f>
        <v>53</v>
      </c>
      <c r="J18" s="25">
        <f>'10.01.17'!J18+'16.01.17'!J18+'23.01.17'!J18+'30.01.17'!J18+'06.02.17'!J18+'13.02.17'!J18+'20.02.17'!J18+'27.02.17'!J18+'06.03.17'!J18+'13.03.17'!J18+'20.03.17'!J18+'27.03.17'!J18+'03.04.17'!J18+'10.04.17'!J18+'18.04.17'!J18+'24.04.17'!J18+'03.05.17'!J18+'10.05.17'!J18+'15.05.17'!J18+'22.05.17'!J18+'29.05.17'!J18+'06.06.17'!J18+'12.06.17'!J18+'19.06.17'!J18+'26.06.17'!J18+'03.07.17'!J18+'10.07.17'!J18+'17.07.17'!J18+'24.07.17'!J18+'31.07.17'!J18+'07.08.17'!J18+'14.08.17'!J18+'21.08.17'!J18+'28.08.17'!J18+'04.09.17'!J18+'11.09.17'!J18+'18.09.17'!J18+'25.09.17'!J18+'02.10.17'!J18+'09.10.17'!J18+'16.10.17'!J18+'23.10.17'!J18+'30.10.17'!J18+'06.11.17'!J18+'13.11.17'!J18+'20.11.17'!J18+'27.11.17'!J18+'04.12.17'!J18+'11.12.17'!J18+'18.12.17'!J18+'25.12.17'!J18+'02.01.18'!J18</f>
        <v>77</v>
      </c>
      <c r="K18" s="26">
        <f>'10.01.17'!K18+'16.01.17'!K18+'23.01.17'!K18+'30.01.17'!K18+'06.02.17'!K18+'13.02.17'!K18+'20.02.17'!K18+'27.02.17'!K18+'06.03.17'!K18+'13.03.17'!K18+'20.03.17'!K18+'27.03.17'!K18+'03.04.17'!K18+'10.04.17'!K18+'18.04.17'!K18+'24.04.17'!K18+'03.05.17'!K18+'10.05.17'!K18+'15.05.17'!K18+'22.05.17'!K18+'29.05.17'!K18+'06.06.17'!K18+'12.06.17'!K18+'19.06.17'!K18+'26.06.17'!K18+'03.07.17'!K18+'10.07.17'!K18+'17.07.17'!K18+'24.07.17'!K18+'31.07.17'!K18+'07.08.17'!K18+'14.08.17'!K18+'21.08.17'!K18+'28.08.17'!K18+'04.09.17'!K18+'11.09.17'!K18+'18.09.17'!K18+'25.09.17'!K18+'02.10.17'!K18+'09.10.17'!K18+'16.10.17'!K18+'23.10.17'!K18+'30.10.17'!K18+'06.11.17'!K18+'13.11.17'!K18+'20.11.17'!K18+'27.11.17'!K18+'04.12.17'!K18+'11.12.17'!K18+'18.12.17'!K18+'25.12.17'!K18+'02.01.18'!K18</f>
        <v>78412.22</v>
      </c>
      <c r="L18" s="26">
        <f>'10.01.17'!L18+'16.01.17'!L18+'23.01.17'!L18+'30.01.17'!L18+'06.02.17'!L18+'13.02.17'!L18+'20.02.17'!L18+'27.02.17'!L18+'06.03.17'!L18+'13.03.17'!L18+'20.03.17'!L18+'27.03.17'!L18+'03.04.17'!L18+'10.04.17'!L18+'18.04.17'!L18+'24.04.17'!L18+'03.05.17'!L18+'10.05.17'!L18+'15.05.17'!L18+'22.05.17'!L18+'29.05.17'!L18+'06.06.17'!L18+'12.06.17'!L18+'19.06.17'!L18+'26.06.17'!L18+'03.07.17'!L18+'10.07.17'!L18+'17.07.17'!L18+'24.07.17'!L18+'31.07.17'!L18+'07.08.17'!L18+'14.08.17'!L18+'21.08.17'!L18+'28.08.17'!L18+'04.09.17'!L18+'11.09.17'!L18+'18.09.17'!L18+'25.09.17'!L18+'02.10.17'!L18+'09.10.17'!L18+'16.10.17'!L18+'23.10.17'!L18+'30.10.17'!L18+'06.11.17'!L18+'13.11.17'!L18+'20.11.17'!L18+'27.11.17'!L18+'04.12.17'!L18+'11.12.17'!L18+'18.12.17'!L18+'25.12.17'!L18+'02.01.18'!L18</f>
        <v>78412.22</v>
      </c>
      <c r="M18" s="27">
        <f t="shared" si="1"/>
        <v>0</v>
      </c>
      <c r="N18" s="25">
        <f>'10.01.17'!N18+'16.01.17'!N18+'23.01.17'!N18+'30.01.17'!N18+'06.02.17'!N18+'13.02.17'!N18+'20.02.17'!N18+'27.02.17'!N18+'06.03.17'!N18+'13.03.17'!N18+'20.03.17'!N18+'27.03.17'!N18+'03.04.17'!N18+'10.04.17'!N18+'18.04.17'!N18+'24.04.17'!N18+'03.05.17'!N18+'10.05.17'!N18+'15.05.17'!N18+'22.05.17'!N18+'29.05.17'!N18+'06.06.17'!N18+'12.06.17'!N18+'19.06.17'!N18+'26.06.17'!N18+'03.07.17'!N18+'10.07.17'!N18+'17.07.17'!N18+'24.07.17'!N18+'31.07.17'!N18+'07.08.17'!N18+'14.08.17'!N18+'21.08.17'!N18+'28.08.17'!N18+'04.09.17'!N18+'11.09.17'!N18+'18.09.17'!N18+'25.09.17'!N18+'02.10.17'!N18+'09.10.17'!N18+'16.10.17'!N18+'23.10.17'!N18+'30.10.17'!N18+'06.11.17'!N18+'13.11.17'!N18+'20.11.17'!N18+'27.11.17'!N18+'04.12.17'!N18+'11.12.17'!N18+'18.12.17'!N18+'25.12.17'!N18+'02.01.18'!N18</f>
        <v>33</v>
      </c>
      <c r="O18" s="26">
        <f>'10.01.17'!O18+'16.01.17'!O18+'23.01.17'!O18+'30.01.17'!O18+'06.02.17'!O18+'13.02.17'!O18+'20.02.17'!O18+'27.02.17'!O18+'06.03.17'!O18+'13.03.17'!O18+'20.03.17'!O18+'27.03.17'!O18+'03.04.17'!O18+'10.04.17'!O18+'18.04.17'!O18+'24.04.17'!O18+'03.05.17'!O18+'10.05.17'!O18+'15.05.17'!O18+'22.05.17'!O18+'29.05.17'!O18+'06.06.17'!O18+'12.06.17'!O18+'19.06.17'!O18+'26.06.17'!O18+'03.07.17'!O18+'10.07.17'!O18+'17.07.17'!O18+'24.07.17'!O18+'31.07.17'!O18+'07.08.17'!O18+'14.08.17'!O18+'21.08.17'!O18+'28.08.17'!O18+'04.09.17'!O18+'11.09.17'!O18+'18.09.17'!O18+'25.09.17'!O18+'02.10.17'!O18+'09.10.17'!O18+'16.10.17'!O18+'23.10.17'!O18+'30.10.17'!O18+'06.11.17'!O18+'13.11.17'!O18+'20.11.17'!O18+'27.11.17'!O18+'04.12.17'!O18+'11.12.17'!O18+'18.12.17'!O18+'25.12.17'!O18+'02.01.18'!O18</f>
        <v>76314.200000000012</v>
      </c>
      <c r="P18" s="26">
        <f>'10.01.17'!P18+'16.01.17'!P18+'23.01.17'!P18+'30.01.17'!P18+'06.02.17'!P18+'13.02.17'!P18+'20.02.17'!P18+'27.02.17'!P18+'06.03.17'!P18+'13.03.17'!P18+'20.03.17'!P18+'27.03.17'!P18+'03.04.17'!P18+'10.04.17'!P18+'18.04.17'!P18+'24.04.17'!P18+'03.05.17'!P18+'10.05.17'!P18+'15.05.17'!P18+'22.05.17'!P18+'29.05.17'!P18+'06.06.17'!P18+'12.06.17'!P18+'19.06.17'!P18+'26.06.17'!P18+'03.07.17'!P18+'10.07.17'!P18+'17.07.17'!P18+'24.07.17'!P18+'31.07.17'!P18+'07.08.17'!P18+'14.08.17'!P18+'21.08.17'!P18+'28.08.17'!P18+'04.09.17'!P18+'11.09.17'!P18+'18.09.17'!P18+'25.09.17'!P18+'02.10.17'!P18+'09.10.17'!P18+'16.10.17'!P18+'23.10.17'!P18+'30.10.17'!P18+'06.11.17'!P18+'13.11.17'!P18+'20.11.17'!P18+'27.11.17'!P18+'04.12.17'!P18+'11.12.17'!P18+'18.12.17'!P18+'25.12.17'!P18+'02.01.18'!P18</f>
        <v>76314.200000000012</v>
      </c>
      <c r="Q18" s="30">
        <f t="shared" si="2"/>
        <v>0</v>
      </c>
      <c r="R18" s="2">
        <v>1</v>
      </c>
      <c r="S18" s="2">
        <v>0</v>
      </c>
      <c r="T18" s="2" t="str">
        <f t="shared" si="3"/>
        <v/>
      </c>
      <c r="U18" s="2" t="str">
        <f t="shared" si="4"/>
        <v/>
      </c>
      <c r="V18" s="2" t="str">
        <f t="shared" si="5"/>
        <v/>
      </c>
      <c r="X18" s="60"/>
    </row>
    <row r="19" spans="1:24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f>'23.01.17'!H19+'30.01.17'!H19+'06.02.17'!H19+'13.02.17'!H19+'20.02.17'!H19+'27.02.17'!H19+'06.03.17'!H19+'13.03.17'!H19+'20.03.17'!H19+'27.03.17'!H19+'03.04.17'!H19+'10.04.17'!H19+'18.04.17'!H19+'24.04.17'!H19+'03.05.17'!H19+'10.05.17'!H19+'15.05.17'!H19+'22.05.17'!H19+'29.05.17'!H19+'06.06.17'!H19+'12.06.17'!H19+'19.06.17'!H19+'26.06.17'!H19+'03.07.17'!H19+'10.07.17'!H19+'17.07.17'!H19+'24.07.17'!H19+'31.07.17'!H19+'07.08.17'!H19+'14.08.17'!H19+'21.08.17'!H19+'28.08.17'!H19+'04.09.17'!H19+'11.09.17'!H19+'18.09.17'!H19+'25.09.17'!H19+'02.10.17'!H19+'09.10.17'!H19+'16.10.17'!H19+'23.10.17'!H19+'30.10.17'!H19+'06.11.17'!H19+'13.11.17'!H19+'20.11.17'!H19+'27.11.17'!H19+'04.12.17'!H19+'11.12.17'!H19+'18.12.17'!H19+'25.12.17'!H19+'02.01.18'!H19</f>
        <v>42</v>
      </c>
      <c r="I19" s="25">
        <f>'23.01.17'!I19+'30.01.17'!I19+'06.02.17'!I19+'13.02.17'!I19+'20.02.17'!I19+'27.02.17'!I19+'06.03.17'!I19+'13.03.17'!I19+'20.03.17'!I19+'27.03.17'!I19+'03.04.17'!I19+'10.04.17'!I19+'18.04.17'!I19+'24.04.17'!I19+'03.05.17'!I19+'10.05.17'!I19+'15.05.17'!I19+'22.05.17'!I19+'29.05.17'!I19+'06.06.17'!I19+'12.06.17'!I19+'19.06.17'!I19+'26.06.17'!I19+'03.07.17'!I19+'10.07.17'!I19+'17.07.17'!I19+'24.07.17'!I19+'31.07.17'!I19+'07.08.17'!I19+'14.08.17'!I19+'21.08.17'!I19+'28.08.17'!I19+'04.09.17'!I19+'11.09.17'!I19+'18.09.17'!I19+'25.09.17'!I19+'02.10.17'!I19+'09.10.17'!I19+'16.10.17'!I19+'23.10.17'!I19+'30.10.17'!I19+'06.11.17'!I19+'13.11.17'!I19+'20.11.17'!I19+'27.11.17'!I19+'04.12.17'!I19+'11.12.17'!I19+'18.12.17'!I19+'25.12.17'!I19+'02.01.18'!I19</f>
        <v>18</v>
      </c>
      <c r="J19" s="25">
        <f>'23.01.17'!J19+'30.01.17'!J19+'06.02.17'!J19+'13.02.17'!J19+'20.02.17'!J19+'27.02.17'!J19+'06.03.17'!J19+'13.03.17'!J19+'20.03.17'!J19+'27.03.17'!J19+'03.04.17'!J19+'10.04.17'!J19+'18.04.17'!J19+'24.04.17'!J19+'03.05.17'!J19+'10.05.17'!J19+'15.05.17'!J19+'22.05.17'!J19+'29.05.17'!J19+'06.06.17'!J19+'12.06.17'!J19+'19.06.17'!J19+'26.06.17'!J19+'03.07.17'!J19+'10.07.17'!J19+'17.07.17'!J19+'24.07.17'!J19+'31.07.17'!J19+'07.08.17'!J19+'14.08.17'!J19+'21.08.17'!J19+'28.08.17'!J19+'04.09.17'!J19+'11.09.17'!J19+'18.09.17'!J19+'25.09.17'!J19+'02.10.17'!J19+'09.10.17'!J19+'16.10.17'!J19+'23.10.17'!J19+'30.10.17'!J19+'06.11.17'!J19+'13.11.17'!J19+'20.11.17'!J19+'27.11.17'!J19+'04.12.17'!J19+'11.12.17'!J19+'18.12.17'!J19+'25.12.17'!J19+'02.01.18'!J19</f>
        <v>18</v>
      </c>
      <c r="K19" s="26">
        <f>'23.01.17'!K19+'30.01.17'!K19+'06.02.17'!K19+'13.02.17'!K19+'20.02.17'!K19+'27.02.17'!K19+'06.03.17'!K19+'13.03.17'!K19+'20.03.17'!K19+'27.03.17'!K19+'03.04.17'!K19+'10.04.17'!K19+'18.04.17'!K19+'24.04.17'!K19+'03.05.17'!K19+'10.05.17'!K19+'15.05.17'!K19+'22.05.17'!K19+'29.05.17'!K19+'06.06.17'!K19+'12.06.17'!K19+'19.06.17'!K19+'26.06.17'!K19+'03.07.17'!K19+'10.07.17'!K19+'17.07.17'!K19+'24.07.17'!K19+'31.07.17'!K19+'07.08.17'!K19+'14.08.17'!K19+'21.08.17'!K19+'28.08.17'!K19+'04.09.17'!K19+'11.09.17'!K19+'18.09.17'!K19+'25.09.17'!K19+'02.10.17'!K19+'09.10.17'!K19+'16.10.17'!K19+'23.10.17'!K19+'30.10.17'!K19+'06.11.17'!K19+'13.11.17'!K19+'20.11.17'!K19+'27.11.17'!K19+'04.12.17'!K19+'11.12.17'!K19+'18.12.17'!K19+'25.12.17'!K19+'02.01.18'!K19</f>
        <v>12841.369999999999</v>
      </c>
      <c r="L19" s="26">
        <f>'23.01.17'!L19+'30.01.17'!L19+'06.02.17'!L19+'13.02.17'!L19+'20.02.17'!L19+'27.02.17'!L19+'06.03.17'!L19+'13.03.17'!L19+'20.03.17'!L19+'27.03.17'!L19+'03.04.17'!L19+'10.04.17'!L19+'18.04.17'!L19+'24.04.17'!L19+'03.05.17'!L19+'10.05.17'!L19+'15.05.17'!L19+'22.05.17'!L19+'29.05.17'!L19+'06.06.17'!L19+'12.06.17'!L19+'19.06.17'!L19+'26.06.17'!L19+'03.07.17'!L19+'10.07.17'!L19+'17.07.17'!L19+'24.07.17'!L19+'31.07.17'!L19+'07.08.17'!L19+'14.08.17'!L19+'21.08.17'!L19+'28.08.17'!L19+'04.09.17'!L19+'11.09.17'!L19+'18.09.17'!L19+'25.09.17'!L19+'02.10.17'!L19+'09.10.17'!L19+'16.10.17'!L19+'23.10.17'!L19+'30.10.17'!L19+'06.11.17'!L19+'13.11.17'!L19+'20.11.17'!L19+'27.11.17'!L19+'04.12.17'!L19+'11.12.17'!L19+'18.12.17'!L19+'25.12.17'!L19+'02.01.18'!L19</f>
        <v>12841.37</v>
      </c>
      <c r="M19" s="27">
        <f t="shared" si="1"/>
        <v>0</v>
      </c>
      <c r="N19" s="25">
        <f>'23.01.17'!N19+'30.01.17'!N19+'06.02.17'!N19+'13.02.17'!N19+'20.02.17'!N19+'27.02.17'!N19+'06.03.17'!N19+'13.03.17'!N19+'20.03.17'!N19+'27.03.17'!N19+'03.04.17'!N19+'10.04.17'!N19+'18.04.17'!N19+'24.04.17'!N19+'03.05.17'!N19+'10.05.17'!N19+'15.05.17'!N19+'22.05.17'!N19+'29.05.17'!N19+'06.06.17'!N19+'12.06.17'!N19+'19.06.17'!N19+'26.06.17'!N19+'03.07.17'!N19+'10.07.17'!N19+'17.07.17'!N19+'24.07.17'!N19+'31.07.17'!N19+'07.08.17'!N19+'14.08.17'!N19+'21.08.17'!N19+'28.08.17'!N19+'04.09.17'!N19+'11.09.17'!N19+'18.09.17'!N19+'25.09.17'!N19+'02.10.17'!N19+'09.10.17'!N19+'16.10.17'!N19+'23.10.17'!N19+'30.10.17'!N19+'06.11.17'!N19+'13.11.17'!N19+'20.11.17'!N19+'27.11.17'!N19+'04.12.17'!N19+'11.12.17'!N19+'18.12.17'!N19+'25.12.17'!N19+'02.01.18'!N19</f>
        <v>0</v>
      </c>
      <c r="O19" s="26">
        <f>'23.01.17'!O19+'30.01.17'!O19+'06.02.17'!O19+'13.02.17'!O19+'20.02.17'!O19+'27.02.17'!O19+'06.03.17'!O19+'13.03.17'!O19+'20.03.17'!O19+'27.03.17'!O19+'03.04.17'!O19+'10.04.17'!O19+'18.04.17'!O19+'24.04.17'!O19+'03.05.17'!O19+'10.05.17'!O19+'15.05.17'!O19+'22.05.17'!O19+'29.05.17'!O19+'06.06.17'!O19+'12.06.17'!O19+'19.06.17'!O19+'26.06.17'!O19+'03.07.17'!O19+'10.07.17'!O19+'17.07.17'!O19+'24.07.17'!O19+'31.07.17'!O19+'07.08.17'!O19+'14.08.17'!O19+'21.08.17'!O19+'28.08.17'!O19+'04.09.17'!O19+'11.09.17'!O19+'18.09.17'!O19+'25.09.17'!O19+'02.10.17'!O19+'09.10.17'!O19+'16.10.17'!O19+'23.10.17'!O19+'30.10.17'!O19+'06.11.17'!O19+'13.11.17'!O19+'20.11.17'!O19+'27.11.17'!O19+'04.12.17'!O19+'11.12.17'!O19+'18.12.17'!O19+'25.12.17'!O19+'02.01.18'!O19</f>
        <v>0</v>
      </c>
      <c r="P19" s="26">
        <f>'23.01.17'!P19+'30.01.17'!P19+'06.02.17'!P19+'13.02.17'!P19+'20.02.17'!P19+'27.02.17'!P19+'06.03.17'!P19+'13.03.17'!P19+'20.03.17'!P19+'27.03.17'!P19+'03.04.17'!P19+'10.04.17'!P19+'18.04.17'!P19+'24.04.17'!P19+'03.05.17'!P19+'10.05.17'!P19+'15.05.17'!P19+'22.05.17'!P19+'29.05.17'!P19+'06.06.17'!P19+'12.06.17'!P19+'19.06.17'!P19+'26.06.17'!P19+'03.07.17'!P19+'10.07.17'!P19+'17.07.17'!P19+'24.07.17'!P19+'31.07.17'!P19+'07.08.17'!P19+'14.08.17'!P19+'21.08.17'!P19+'28.08.17'!P19+'04.09.17'!P19+'11.09.17'!P19+'18.09.17'!P19+'25.09.17'!P19+'02.10.17'!P19+'09.10.17'!P19+'16.10.17'!P19+'23.10.17'!P19+'30.10.17'!P19+'06.11.17'!P19+'13.11.17'!P19+'20.11.17'!P19+'27.11.17'!P19+'04.12.17'!P19+'11.12.17'!P19+'18.12.17'!P19+'25.12.17'!P19+'02.01.18'!P19</f>
        <v>0</v>
      </c>
      <c r="Q19" s="30">
        <f t="shared" si="2"/>
        <v>0</v>
      </c>
      <c r="R19" s="2">
        <v>1</v>
      </c>
      <c r="S19" s="2">
        <v>0</v>
      </c>
      <c r="T19" s="2" t="str">
        <f t="shared" si="3"/>
        <v/>
      </c>
      <c r="U19" s="2" t="str">
        <f t="shared" si="4"/>
        <v/>
      </c>
      <c r="V19" s="2" t="str">
        <f t="shared" si="5"/>
        <v/>
      </c>
      <c r="X19" s="60"/>
    </row>
    <row r="20" spans="1:24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f>'10.01.17'!H19+'16.01.17'!H19+'23.01.17'!H20+'30.01.17'!H20+'06.02.17'!H20+'13.02.17'!H20+'20.02.17'!H20+'27.02.17'!H20+'06.03.17'!H20+'13.03.17'!H20+'20.03.17'!H20+'27.03.17'!H20+'03.04.17'!H20+'10.04.17'!H20+'18.04.17'!H20+'24.04.17'!H20+'03.05.17'!H20+'10.05.17'!H20+'15.05.17'!H20+'22.05.17'!H20+'29.05.17'!H20+'06.06.17'!H20+'12.06.17'!H20+'19.06.17'!H20+'26.06.17'!H20+'03.07.17'!H20+'10.07.17'!H20+'17.07.17'!H20+'24.07.17'!H20+'31.07.17'!H20+'07.08.17'!H20+'14.08.17'!H20+'21.08.17'!H20+'28.08.17'!H20+'04.09.17'!H20+'11.09.17'!H20+'18.09.17'!H20+'25.09.17'!H20+'02.10.17'!H20+'09.10.17'!H20+'16.10.17'!H20+'23.10.17'!H20+'30.10.17'!H20+'06.11.17'!H20+'13.11.17'!H20+'20.11.17'!H20+'27.11.17'!H20+'04.12.17'!H20+'11.12.17'!H20+'18.12.17'!H20+'25.12.17'!H20+'02.01.18'!H20</f>
        <v>22</v>
      </c>
      <c r="I20" s="25">
        <f>'10.01.17'!I19+'16.01.17'!I19+'23.01.17'!I20+'30.01.17'!I20+'06.02.17'!I20+'13.02.17'!I20+'20.02.17'!I20+'27.02.17'!I20+'06.03.17'!I20+'13.03.17'!I20+'20.03.17'!I20+'27.03.17'!I20+'03.04.17'!I20+'10.04.17'!I20+'18.04.17'!I20+'24.04.17'!I20+'03.05.17'!I20+'10.05.17'!I20+'15.05.17'!I20+'22.05.17'!I20+'29.05.17'!I20+'06.06.17'!I20+'12.06.17'!I20+'19.06.17'!I20+'26.06.17'!I20+'03.07.17'!I20+'10.07.17'!I20+'17.07.17'!I20+'24.07.17'!I20+'31.07.17'!I20+'07.08.17'!I20+'14.08.17'!I20+'21.08.17'!I20+'28.08.17'!I20+'04.09.17'!I20+'11.09.17'!I20+'18.09.17'!I20+'25.09.17'!I20+'02.10.17'!I20+'09.10.17'!I20+'16.10.17'!I20+'23.10.17'!I20+'30.10.17'!I20+'06.11.17'!I20+'13.11.17'!I20+'20.11.17'!I20+'27.11.17'!I20+'04.12.17'!I20+'11.12.17'!I20+'18.12.17'!I20+'25.12.17'!I20+'02.01.18'!I20</f>
        <v>16</v>
      </c>
      <c r="J20" s="25">
        <f>'10.01.17'!J19+'16.01.17'!J19+'23.01.17'!J20+'30.01.17'!J20+'06.02.17'!J20+'13.02.17'!J20+'20.02.17'!J20+'27.02.17'!J20+'06.03.17'!J20+'13.03.17'!J20+'20.03.17'!J20+'27.03.17'!J20+'03.04.17'!J20+'10.04.17'!J20+'18.04.17'!J20+'24.04.17'!J20+'03.05.17'!J20+'10.05.17'!J20+'15.05.17'!J20+'22.05.17'!J20+'29.05.17'!J20+'06.06.17'!J20+'12.06.17'!J20+'19.06.17'!J20+'26.06.17'!J20+'03.07.17'!J20+'10.07.17'!J20+'17.07.17'!J20+'24.07.17'!J20+'31.07.17'!J20+'07.08.17'!J20+'14.08.17'!J20+'21.08.17'!J20+'28.08.17'!J20+'04.09.17'!J20+'11.09.17'!J20+'18.09.17'!J20+'25.09.17'!J20+'02.10.17'!J20+'09.10.17'!J20+'16.10.17'!J20+'23.10.17'!J20+'30.10.17'!J20+'06.11.17'!J20+'13.11.17'!J20+'20.11.17'!J20+'27.11.17'!J20+'04.12.17'!J20+'11.12.17'!J20+'18.12.17'!J20+'25.12.17'!J20+'02.01.18'!J20</f>
        <v>20</v>
      </c>
      <c r="K20" s="26">
        <f>'10.01.17'!K19+'16.01.17'!K19+'23.01.17'!K20+'30.01.17'!K20+'06.02.17'!K20+'13.02.17'!K20+'20.02.17'!K20+'27.02.17'!K20+'06.03.17'!K20+'13.03.17'!K20+'20.03.17'!K20+'27.03.17'!K20+'03.04.17'!K20+'10.04.17'!K20+'18.04.17'!K20+'24.04.17'!K20+'03.05.17'!K20+'10.05.17'!K20+'15.05.17'!K20+'22.05.17'!K20+'29.05.17'!K20+'06.06.17'!K20+'12.06.17'!K20+'19.06.17'!K20+'26.06.17'!K20+'03.07.17'!K20+'10.07.17'!K20+'17.07.17'!K20+'24.07.17'!K20+'31.07.17'!K20+'07.08.17'!K20+'14.08.17'!K20+'21.08.17'!K20+'28.08.17'!K20+'04.09.17'!K20+'11.09.17'!K20+'18.09.17'!K20+'25.09.17'!K20+'02.10.17'!K20+'09.10.17'!K20+'16.10.17'!K20+'23.10.17'!K20+'30.10.17'!K20+'06.11.17'!K20+'13.11.17'!K20+'20.11.17'!K20+'27.11.17'!K20+'04.12.17'!K20+'11.12.17'!K20+'18.12.17'!K20+'25.12.17'!K20+'02.01.18'!K20</f>
        <v>17026.150000000001</v>
      </c>
      <c r="L20" s="26">
        <f>'10.01.17'!L19+'16.01.17'!L19+'23.01.17'!L20+'30.01.17'!L20+'06.02.17'!L20+'13.02.17'!L20+'20.02.17'!L20+'27.02.17'!L20+'06.03.17'!L20+'13.03.17'!L20+'20.03.17'!L20+'27.03.17'!L20+'03.04.17'!L20+'10.04.17'!L20+'18.04.17'!L20+'24.04.17'!L20+'03.05.17'!L20+'10.05.17'!L20+'15.05.17'!L20+'22.05.17'!L20+'29.05.17'!L20+'06.06.17'!L20+'12.06.17'!L20+'19.06.17'!L20+'26.06.17'!L20+'03.07.17'!L20+'10.07.17'!L20+'17.07.17'!L20+'24.07.17'!L20+'31.07.17'!L20+'07.08.17'!L20+'14.08.17'!L20+'21.08.17'!L20+'28.08.17'!L20+'04.09.17'!L20+'11.09.17'!L20+'18.09.17'!L20+'25.09.17'!L20+'02.10.17'!L20+'09.10.17'!L20+'16.10.17'!L20+'23.10.17'!L20+'30.10.17'!L20+'06.11.17'!L20+'13.11.17'!L20+'20.11.17'!L20+'27.11.17'!L20+'04.12.17'!L20+'11.12.17'!L20+'18.12.17'!L20+'25.12.17'!L20+'02.01.18'!L20</f>
        <v>17026.150000000001</v>
      </c>
      <c r="M20" s="27">
        <f t="shared" si="1"/>
        <v>0</v>
      </c>
      <c r="N20" s="25">
        <f>'10.01.17'!N19+'16.01.17'!N19+'23.01.17'!N20+'30.01.17'!N20+'06.02.17'!N20+'13.02.17'!N20+'20.02.17'!N20+'27.02.17'!N20+'06.03.17'!N20+'13.03.17'!N20+'20.03.17'!N20+'27.03.17'!N20+'03.04.17'!N20+'10.04.17'!N20+'18.04.17'!N20+'24.04.17'!N20+'03.05.17'!N20+'10.05.17'!N20+'15.05.17'!N20+'22.05.17'!N20+'29.05.17'!N20+'06.06.17'!N20+'12.06.17'!N20+'19.06.17'!N20+'26.06.17'!N20+'03.07.17'!N20+'10.07.17'!N20+'17.07.17'!N20+'24.07.17'!N20+'31.07.17'!N20+'07.08.17'!N20+'14.08.17'!N20+'21.08.17'!N20+'28.08.17'!N20+'04.09.17'!N20+'11.09.17'!N20+'18.09.17'!N20+'25.09.17'!N20+'02.10.17'!N20+'09.10.17'!N20+'16.10.17'!N20+'23.10.17'!N20+'30.10.17'!N20+'06.11.17'!N20+'13.11.17'!N20+'20.11.17'!N20+'27.11.17'!N20+'04.12.17'!N20+'11.12.17'!N20+'18.12.17'!N20+'25.12.17'!N20+'02.01.18'!N20</f>
        <v>15</v>
      </c>
      <c r="O20" s="26">
        <f>'10.01.17'!O19+'16.01.17'!O19+'23.01.17'!O20+'30.01.17'!O20+'06.02.17'!O20+'13.02.17'!O20+'20.02.17'!O20+'27.02.17'!O20+'06.03.17'!O20+'13.03.17'!O20+'20.03.17'!O20+'27.03.17'!O20+'03.04.17'!O20+'10.04.17'!O20+'18.04.17'!O20+'24.04.17'!O20+'03.05.17'!O20+'10.05.17'!O20+'15.05.17'!O20+'22.05.17'!O20+'29.05.17'!O20+'06.06.17'!O20+'12.06.17'!O20+'19.06.17'!O20+'26.06.17'!O20+'03.07.17'!O20+'10.07.17'!O20+'17.07.17'!O20+'24.07.17'!O20+'31.07.17'!O20+'07.08.17'!O20+'14.08.17'!O20+'21.08.17'!O20+'28.08.17'!O20+'04.09.17'!O20+'11.09.17'!O20+'18.09.17'!O20+'25.09.17'!O20+'02.10.17'!O20+'09.10.17'!O20+'16.10.17'!O20+'23.10.17'!O20+'30.10.17'!O20+'06.11.17'!O20+'13.11.17'!O20+'20.11.17'!O20+'27.11.17'!O20+'04.12.17'!O20+'11.12.17'!O20+'18.12.17'!O20+'25.12.17'!O20+'02.01.18'!O20</f>
        <v>17980.07</v>
      </c>
      <c r="P20" s="26">
        <f>'10.01.17'!P19+'16.01.17'!P19+'23.01.17'!P20+'30.01.17'!P20+'06.02.17'!P20+'13.02.17'!P20+'20.02.17'!P20+'27.02.17'!P20+'06.03.17'!P20+'13.03.17'!P20+'20.03.17'!P20+'27.03.17'!P20+'03.04.17'!P20+'10.04.17'!P20+'18.04.17'!P20+'24.04.17'!P20+'03.05.17'!P20+'10.05.17'!P20+'15.05.17'!P20+'22.05.17'!P20+'29.05.17'!P20+'06.06.17'!P20+'12.06.17'!P20+'19.06.17'!P20+'26.06.17'!P20+'03.07.17'!P20+'10.07.17'!P20+'17.07.17'!P20+'24.07.17'!P20+'31.07.17'!P20+'07.08.17'!P20+'14.08.17'!P20+'21.08.17'!P20+'28.08.17'!P20+'04.09.17'!P20+'11.09.17'!P20+'18.09.17'!P20+'25.09.17'!P20+'02.10.17'!P20+'09.10.17'!P20+'16.10.17'!P20+'23.10.17'!P20+'30.10.17'!P20+'06.11.17'!P20+'13.11.17'!P20+'20.11.17'!P20+'27.11.17'!P20+'04.12.17'!P20+'11.12.17'!P20+'18.12.17'!P20+'25.12.17'!P20+'02.01.18'!P20</f>
        <v>17980.07</v>
      </c>
      <c r="Q20" s="30">
        <f t="shared" si="2"/>
        <v>0</v>
      </c>
      <c r="R20" s="2">
        <v>1</v>
      </c>
      <c r="S20" s="2">
        <v>0</v>
      </c>
      <c r="T20" s="2" t="str">
        <f t="shared" si="3"/>
        <v/>
      </c>
      <c r="U20" s="2" t="str">
        <f t="shared" si="4"/>
        <v/>
      </c>
      <c r="V20" s="2" t="str">
        <f t="shared" si="5"/>
        <v/>
      </c>
      <c r="X20" s="60"/>
    </row>
    <row r="21" spans="1:24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f>'23.01.17'!H21+'30.01.17'!H21+'06.02.17'!H21+'13.02.17'!H21+'20.02.17'!H21+'27.02.17'!H21+'06.03.17'!H21+'13.03.17'!H21+'20.03.17'!H21+'27.03.17'!H21+'03.04.17'!H21+'10.04.17'!H21+'18.04.17'!H21+'24.04.17'!H21+'03.05.17'!H21+'10.05.17'!H21+'15.05.17'!H21+'22.05.17'!H21+'29.05.17'!H21+'06.06.17'!H21+'12.06.17'!H21+'19.06.17'!H21+'26.06.17'!H21+'03.07.17'!H21+'10.07.17'!H21+'17.07.17'!H21+'24.07.17'!H21+'31.07.17'!H21+'07.08.17'!H21+'14.08.17'!H21+'21.08.17'!H21+'28.08.17'!H21+'04.09.17'!H21+'11.09.17'!H21+'18.09.17'!H21+'25.09.17'!H21+'02.10.17'!H21+'09.10.17'!H21+'16.10.17'!H21+'23.10.17'!H21+'30.10.17'!H21+'06.11.17'!H21+'13.11.17'!H21+'20.11.17'!H21+'27.11.17'!H21+'04.12.17'!H21+'11.12.17'!H21+'18.12.17'!H21+'25.12.17'!H21+'02.01.18'!H21</f>
        <v>15</v>
      </c>
      <c r="I21" s="25">
        <f>'23.01.17'!I21+'30.01.17'!I21+'06.02.17'!I21+'13.02.17'!I21+'20.02.17'!I21+'27.02.17'!I21+'06.03.17'!I21+'13.03.17'!I21+'20.03.17'!I21+'27.03.17'!I21+'03.04.17'!I21+'10.04.17'!I21+'18.04.17'!I21+'24.04.17'!I21+'03.05.17'!I21+'10.05.17'!I21+'15.05.17'!I21+'22.05.17'!I21+'29.05.17'!I21+'06.06.17'!I21+'12.06.17'!I21+'19.06.17'!I21+'26.06.17'!I21+'03.07.17'!I21+'10.07.17'!I21+'17.07.17'!I21+'24.07.17'!I21+'31.07.17'!I21+'07.08.17'!I21+'14.08.17'!I21+'21.08.17'!I21+'28.08.17'!I21+'04.09.17'!I21+'11.09.17'!I21+'18.09.17'!I21+'25.09.17'!I21+'02.10.17'!I21+'09.10.17'!I21+'16.10.17'!I21+'23.10.17'!I21+'30.10.17'!I21+'06.11.17'!I21+'13.11.17'!I21+'20.11.17'!I21+'27.11.17'!I21+'04.12.17'!I21+'11.12.17'!I21+'18.12.17'!I21+'25.12.17'!I21+'02.01.18'!I21</f>
        <v>5</v>
      </c>
      <c r="J21" s="25">
        <f>'23.01.17'!J21+'30.01.17'!J21+'06.02.17'!J21+'13.02.17'!J21+'20.02.17'!J21+'27.02.17'!J21+'06.03.17'!J21+'13.03.17'!J21+'20.03.17'!J21+'27.03.17'!J21+'03.04.17'!J21+'10.04.17'!J21+'18.04.17'!J21+'24.04.17'!J21+'03.05.17'!J21+'10.05.17'!J21+'15.05.17'!J21+'22.05.17'!J21+'29.05.17'!J21+'06.06.17'!J21+'12.06.17'!J21+'19.06.17'!J21+'26.06.17'!J21+'03.07.17'!J21+'10.07.17'!J21+'17.07.17'!J21+'24.07.17'!J21+'31.07.17'!J21+'07.08.17'!J21+'14.08.17'!J21+'21.08.17'!J21+'28.08.17'!J21+'04.09.17'!J21+'11.09.17'!J21+'18.09.17'!J21+'25.09.17'!J21+'02.10.17'!J21+'09.10.17'!J21+'16.10.17'!J21+'23.10.17'!J21+'30.10.17'!J21+'06.11.17'!J21+'13.11.17'!J21+'20.11.17'!J21+'27.11.17'!J21+'04.12.17'!J21+'11.12.17'!J21+'18.12.17'!J21+'25.12.17'!J21+'02.01.18'!J21</f>
        <v>5</v>
      </c>
      <c r="K21" s="26">
        <f>'23.01.17'!K21+'30.01.17'!K21+'06.02.17'!K21+'13.02.17'!K21+'20.02.17'!K21+'27.02.17'!K21+'06.03.17'!K21+'13.03.17'!K21+'20.03.17'!K21+'27.03.17'!K21+'03.04.17'!K21+'10.04.17'!K21+'18.04.17'!K21+'24.04.17'!K21+'03.05.17'!K21+'10.05.17'!K21+'15.05.17'!K21+'22.05.17'!K21+'29.05.17'!K21+'06.06.17'!K21+'12.06.17'!K21+'19.06.17'!K21+'26.06.17'!K21+'03.07.17'!K21+'10.07.17'!K21+'17.07.17'!K21+'24.07.17'!K21+'31.07.17'!K21+'07.08.17'!K21+'14.08.17'!K21+'21.08.17'!K21+'28.08.17'!K21+'04.09.17'!K21+'11.09.17'!K21+'18.09.17'!K21+'25.09.17'!K21+'02.10.17'!K21+'09.10.17'!K21+'16.10.17'!K21+'23.10.17'!K21+'30.10.17'!K21+'06.11.17'!K21+'13.11.17'!K21+'20.11.17'!K21+'27.11.17'!K21+'04.12.17'!K21+'11.12.17'!K21+'18.12.17'!K21+'25.12.17'!K21+'02.01.18'!K21</f>
        <v>3452.2</v>
      </c>
      <c r="L21" s="26">
        <f>'23.01.17'!L21+'30.01.17'!L21+'06.02.17'!L21+'13.02.17'!L21+'20.02.17'!L21+'27.02.17'!L21+'06.03.17'!L21+'13.03.17'!L21+'20.03.17'!L21+'27.03.17'!L21+'03.04.17'!L21+'10.04.17'!L21+'18.04.17'!L21+'24.04.17'!L21+'03.05.17'!L21+'10.05.17'!L21+'15.05.17'!L21+'22.05.17'!L21+'29.05.17'!L21+'06.06.17'!L21+'12.06.17'!L21+'19.06.17'!L21+'26.06.17'!L21+'03.07.17'!L21+'10.07.17'!L21+'17.07.17'!L21+'24.07.17'!L21+'31.07.17'!L21+'07.08.17'!L21+'14.08.17'!L21+'21.08.17'!L21+'28.08.17'!L21+'04.09.17'!L21+'11.09.17'!L21+'18.09.17'!L21+'25.09.17'!L21+'02.10.17'!L21+'09.10.17'!L21+'16.10.17'!L21+'23.10.17'!L21+'30.10.17'!L21+'06.11.17'!L21+'13.11.17'!L21+'20.11.17'!L21+'27.11.17'!L21+'04.12.17'!L21+'11.12.17'!L21+'18.12.17'!L21+'25.12.17'!L21+'02.01.18'!L21</f>
        <v>3452.2</v>
      </c>
      <c r="M21" s="27">
        <f t="shared" si="1"/>
        <v>0</v>
      </c>
      <c r="N21" s="25">
        <f>'23.01.17'!N21+'30.01.17'!N21+'06.02.17'!N21+'13.02.17'!N21+'20.02.17'!N21+'27.02.17'!N21+'06.03.17'!N21+'13.03.17'!N21+'20.03.17'!N21+'27.03.17'!N21+'03.04.17'!N21+'10.04.17'!N21+'18.04.17'!N21+'24.04.17'!N21+'03.05.17'!N21+'10.05.17'!N21+'15.05.17'!N21+'22.05.17'!N21+'29.05.17'!N21+'06.06.17'!N21+'12.06.17'!N21+'19.06.17'!N21+'26.06.17'!N21+'03.07.17'!N21+'10.07.17'!N21+'17.07.17'!N21+'24.07.17'!N21+'31.07.17'!N21+'07.08.17'!N21+'14.08.17'!N21+'21.08.17'!N21+'28.08.17'!N21+'04.09.17'!N21+'11.09.17'!N21+'18.09.17'!N21+'25.09.17'!N21+'02.10.17'!N21+'09.10.17'!N21+'16.10.17'!N21+'23.10.17'!N21+'30.10.17'!N21+'06.11.17'!N21+'13.11.17'!N21+'20.11.17'!N21+'27.11.17'!N21+'04.12.17'!N21+'11.12.17'!N21+'18.12.17'!N21+'25.12.17'!N21+'02.01.18'!N21</f>
        <v>0</v>
      </c>
      <c r="O21" s="26">
        <f>'23.01.17'!O21+'30.01.17'!O21+'06.02.17'!O21+'13.02.17'!O21+'20.02.17'!O21+'27.02.17'!O21+'06.03.17'!O21+'13.03.17'!O21+'20.03.17'!O21+'27.03.17'!O21+'03.04.17'!O21+'10.04.17'!O21+'18.04.17'!O21+'24.04.17'!O21+'03.05.17'!O21+'10.05.17'!O21+'15.05.17'!O21+'22.05.17'!O21+'29.05.17'!O21+'06.06.17'!O21+'12.06.17'!O21+'19.06.17'!O21+'26.06.17'!O21+'03.07.17'!O21+'10.07.17'!O21+'17.07.17'!O21+'24.07.17'!O21+'31.07.17'!O21+'07.08.17'!O21+'14.08.17'!O21+'21.08.17'!O21+'28.08.17'!O21+'04.09.17'!O21+'11.09.17'!O21+'18.09.17'!O21+'25.09.17'!O21+'02.10.17'!O21+'09.10.17'!O21+'16.10.17'!O21+'23.10.17'!O21+'30.10.17'!O21+'06.11.17'!O21+'13.11.17'!O21+'20.11.17'!O21+'27.11.17'!O21+'04.12.17'!O21+'11.12.17'!O21+'18.12.17'!O21+'25.12.17'!O21+'02.01.18'!O21</f>
        <v>0</v>
      </c>
      <c r="P21" s="26">
        <f>'23.01.17'!P21+'30.01.17'!P21+'06.02.17'!P21+'13.02.17'!P21+'20.02.17'!P21+'27.02.17'!P21+'06.03.17'!P21+'13.03.17'!P21+'20.03.17'!P21+'27.03.17'!P21+'03.04.17'!P21+'10.04.17'!P21+'18.04.17'!P21+'24.04.17'!P21+'03.05.17'!P21+'10.05.17'!P21+'15.05.17'!P21+'22.05.17'!P21+'29.05.17'!P21+'06.06.17'!P21+'12.06.17'!P21+'19.06.17'!P21+'26.06.17'!P21+'03.07.17'!P21+'10.07.17'!P21+'17.07.17'!P21+'24.07.17'!P21+'31.07.17'!P21+'07.08.17'!P21+'14.08.17'!P21+'21.08.17'!P21+'28.08.17'!P21+'04.09.17'!P21+'11.09.17'!P21+'18.09.17'!P21+'25.09.17'!P21+'02.10.17'!P21+'09.10.17'!P21+'16.10.17'!P21+'23.10.17'!P21+'30.10.17'!P21+'06.11.17'!P21+'13.11.17'!P21+'20.11.17'!P21+'27.11.17'!P21+'04.12.17'!P21+'11.12.17'!P21+'18.12.17'!P21+'25.12.17'!P21+'02.01.18'!P21</f>
        <v>0</v>
      </c>
      <c r="Q21" s="30">
        <f t="shared" si="2"/>
        <v>0</v>
      </c>
      <c r="R21" s="2">
        <v>1</v>
      </c>
      <c r="S21" s="2">
        <v>0</v>
      </c>
      <c r="T21" s="2" t="str">
        <f t="shared" si="3"/>
        <v/>
      </c>
      <c r="U21" s="2" t="str">
        <f t="shared" si="4"/>
        <v/>
      </c>
      <c r="V21" s="2" t="str">
        <f t="shared" si="5"/>
        <v/>
      </c>
      <c r="X21" s="60"/>
    </row>
    <row r="22" spans="1:24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f>'10.01.17'!H20+'16.01.17'!H20+'23.01.17'!H22+'30.01.17'!H22+'06.02.17'!H22+'13.02.17'!H22+'20.02.17'!H22+'27.02.17'!H22+'06.03.17'!H22+'13.03.17'!H22+'20.03.17'!H22+'27.03.17'!H22+'03.04.17'!H22+'10.04.17'!H22+'18.04.17'!H22+'24.04.17'!H22+'03.05.17'!H22+'10.05.17'!H22+'15.05.17'!H22+'22.05.17'!H22+'29.05.17'!H22+'06.06.17'!H22+'12.06.17'!H22+'19.06.17'!H22+'26.06.17'!H22+'03.07.17'!H22+'10.07.17'!H22+'17.07.17'!H22+'24.07.17'!H22+'31.07.17'!H22+'07.08.17'!H22+'14.08.17'!H22+'21.08.17'!H22+'28.08.17'!H22+'04.09.17'!H22+'11.09.17'!H22+'18.09.17'!H22+'25.09.17'!H22+'02.10.17'!H22+'09.10.17'!H22+'16.10.17'!H22+'23.10.17'!H22+'30.10.17'!H22+'06.11.17'!H22+'13.11.17'!H22+'20.11.17'!H22+'27.11.17'!H22+'04.12.17'!H22+'11.12.17'!H22+'18.12.17'!H22+'25.12.17'!H22+'02.01.18'!H22</f>
        <v>31</v>
      </c>
      <c r="I22" s="25">
        <f>'10.01.17'!I20+'16.01.17'!I20+'23.01.17'!I22+'30.01.17'!I22+'06.02.17'!I22+'13.02.17'!I22+'20.02.17'!I22+'27.02.17'!I22+'06.03.17'!I22+'13.03.17'!I22+'20.03.17'!I22+'27.03.17'!I22+'03.04.17'!I22+'10.04.17'!I22+'18.04.17'!I22+'24.04.17'!I22+'03.05.17'!I22+'10.05.17'!I22+'15.05.17'!I22+'22.05.17'!I22+'29.05.17'!I22+'06.06.17'!I22+'12.06.17'!I22+'19.06.17'!I22+'26.06.17'!I22+'03.07.17'!I22+'10.07.17'!I22+'17.07.17'!I22+'24.07.17'!I22+'31.07.17'!I22+'07.08.17'!I22+'14.08.17'!I22+'21.08.17'!I22+'28.08.17'!I22+'04.09.17'!I22+'11.09.17'!I22+'18.09.17'!I22+'25.09.17'!I22+'02.10.17'!I22+'09.10.17'!I22+'16.10.17'!I22+'23.10.17'!I22+'30.10.17'!I22+'06.11.17'!I22+'13.11.17'!I22+'20.11.17'!I22+'27.11.17'!I22+'04.12.17'!I22+'11.12.17'!I22+'18.12.17'!I22+'25.12.17'!I22+'02.01.18'!I22</f>
        <v>23</v>
      </c>
      <c r="J22" s="25">
        <f>'10.01.17'!J20+'16.01.17'!J20+'23.01.17'!J22+'30.01.17'!J22+'06.02.17'!J22+'13.02.17'!J22+'20.02.17'!J22+'27.02.17'!J22+'06.03.17'!J22+'13.03.17'!J22+'20.03.17'!J22+'27.03.17'!J22+'03.04.17'!J22+'10.04.17'!J22+'18.04.17'!J22+'24.04.17'!J22+'03.05.17'!J22+'10.05.17'!J22+'15.05.17'!J22+'22.05.17'!J22+'29.05.17'!J22+'06.06.17'!J22+'12.06.17'!J22+'19.06.17'!J22+'26.06.17'!J22+'03.07.17'!J22+'10.07.17'!J22+'17.07.17'!J22+'24.07.17'!J22+'31.07.17'!J22+'07.08.17'!J22+'14.08.17'!J22+'21.08.17'!J22+'28.08.17'!J22+'04.09.17'!J22+'11.09.17'!J22+'18.09.17'!J22+'25.09.17'!J22+'02.10.17'!J22+'09.10.17'!J22+'16.10.17'!J22+'23.10.17'!J22+'30.10.17'!J22+'06.11.17'!J22+'13.11.17'!J22+'20.11.17'!J22+'27.11.17'!J22+'04.12.17'!J22+'11.12.17'!J22+'18.12.17'!J22+'25.12.17'!J22+'02.01.18'!J22</f>
        <v>27</v>
      </c>
      <c r="K22" s="26">
        <f>'10.01.17'!K20+'16.01.17'!K20+'23.01.17'!K22+'30.01.17'!K22+'06.02.17'!K22+'13.02.17'!K22+'20.02.17'!K22+'27.02.17'!K22+'06.03.17'!K22+'13.03.17'!K22+'20.03.17'!K22+'27.03.17'!K22+'03.04.17'!K22+'10.04.17'!K22+'18.04.17'!K22+'24.04.17'!K22+'03.05.17'!K22+'10.05.17'!K22+'15.05.17'!K22+'22.05.17'!K22+'29.05.17'!K22+'06.06.17'!K22+'12.06.17'!K22+'19.06.17'!K22+'26.06.17'!K22+'03.07.17'!K22+'10.07.17'!K22+'17.07.17'!K22+'24.07.17'!K22+'31.07.17'!K22+'07.08.17'!K22+'14.08.17'!K22+'21.08.17'!K22+'28.08.17'!K22+'04.09.17'!K22+'11.09.17'!K22+'18.09.17'!K22+'25.09.17'!K22+'02.10.17'!K22+'09.10.17'!K22+'16.10.17'!K22+'23.10.17'!K22+'30.10.17'!K22+'06.11.17'!K22+'13.11.17'!K22+'20.11.17'!K22+'27.11.17'!K22+'04.12.17'!K22+'11.12.17'!K22+'18.12.17'!K22+'25.12.17'!K22+'02.01.18'!K22</f>
        <v>16710.469999999998</v>
      </c>
      <c r="L22" s="26">
        <f>'10.01.17'!L20+'16.01.17'!L20+'23.01.17'!L22+'30.01.17'!L22+'06.02.17'!L22+'13.02.17'!L22+'20.02.17'!L22+'27.02.17'!L22+'06.03.17'!L22+'13.03.17'!L22+'20.03.17'!L22+'27.03.17'!L22+'03.04.17'!L22+'10.04.17'!L22+'18.04.17'!L22+'24.04.17'!L22+'03.05.17'!L22+'10.05.17'!L22+'15.05.17'!L22+'22.05.17'!L22+'29.05.17'!L22+'06.06.17'!L22+'12.06.17'!L22+'19.06.17'!L22+'26.06.17'!L22+'03.07.17'!L22+'10.07.17'!L22+'17.07.17'!L22+'24.07.17'!L22+'31.07.17'!L22+'07.08.17'!L22+'14.08.17'!L22+'21.08.17'!L22+'28.08.17'!L22+'04.09.17'!L22+'11.09.17'!L22+'18.09.17'!L22+'25.09.17'!L22+'02.10.17'!L22+'09.10.17'!L22+'16.10.17'!L22+'23.10.17'!L22+'30.10.17'!L22+'06.11.17'!L22+'13.11.17'!L22+'20.11.17'!L22+'27.11.17'!L22+'04.12.17'!L22+'11.12.17'!L22+'18.12.17'!L22+'25.12.17'!L22+'02.01.18'!L22</f>
        <v>16710.47</v>
      </c>
      <c r="M22" s="27">
        <f t="shared" si="1"/>
        <v>0</v>
      </c>
      <c r="N22" s="25">
        <f>'10.01.17'!N20+'16.01.17'!N20+'23.01.17'!N22+'30.01.17'!N22+'06.02.17'!N22+'13.02.17'!N22+'20.02.17'!N22+'27.02.17'!N22+'06.03.17'!N22+'13.03.17'!N22+'20.03.17'!N22+'27.03.17'!N22+'03.04.17'!N22+'10.04.17'!N22+'18.04.17'!N22+'24.04.17'!N22+'03.05.17'!N22+'10.05.17'!N22+'15.05.17'!N22+'22.05.17'!N22+'29.05.17'!N22+'06.06.17'!N22+'12.06.17'!N22+'19.06.17'!N22+'26.06.17'!N22+'03.07.17'!N22+'10.07.17'!N22+'17.07.17'!N22+'24.07.17'!N22+'31.07.17'!N22+'07.08.17'!N22+'14.08.17'!N22+'21.08.17'!N22+'28.08.17'!N22+'04.09.17'!N22+'11.09.17'!N22+'18.09.17'!N22+'25.09.17'!N22+'02.10.17'!N22+'09.10.17'!N22+'16.10.17'!N22+'23.10.17'!N22+'30.10.17'!N22+'06.11.17'!N22+'13.11.17'!N22+'20.11.17'!N22+'27.11.17'!N22+'04.12.17'!N22+'11.12.17'!N22+'18.12.17'!N22+'25.12.17'!N22+'02.01.18'!N22</f>
        <v>17</v>
      </c>
      <c r="O22" s="26">
        <f>'10.01.17'!O20+'16.01.17'!O20+'23.01.17'!O22+'30.01.17'!O22+'06.02.17'!O22+'13.02.17'!O22+'20.02.17'!O22+'27.02.17'!O22+'06.03.17'!O22+'13.03.17'!O22+'20.03.17'!O22+'27.03.17'!O22+'03.04.17'!O22+'10.04.17'!O22+'18.04.17'!O22+'24.04.17'!O22+'03.05.17'!O22+'10.05.17'!O22+'15.05.17'!O22+'22.05.17'!O22+'29.05.17'!O22+'06.06.17'!O22+'12.06.17'!O22+'19.06.17'!O22+'26.06.17'!O22+'03.07.17'!O22+'10.07.17'!O22+'17.07.17'!O22+'24.07.17'!O22+'31.07.17'!O22+'07.08.17'!O22+'14.08.17'!O22+'21.08.17'!O22+'28.08.17'!O22+'04.09.17'!O22+'11.09.17'!O22+'18.09.17'!O22+'25.09.17'!O22+'02.10.17'!O22+'09.10.17'!O22+'16.10.17'!O22+'23.10.17'!O22+'30.10.17'!O22+'06.11.17'!O22+'13.11.17'!O22+'20.11.17'!O22+'27.11.17'!O22+'04.12.17'!O22+'11.12.17'!O22+'18.12.17'!O22+'25.12.17'!O22+'02.01.18'!O22</f>
        <v>34684.649999999994</v>
      </c>
      <c r="P22" s="26">
        <f>'10.01.17'!P20+'16.01.17'!P20+'23.01.17'!P22+'30.01.17'!P22+'06.02.17'!P22+'13.02.17'!P22+'20.02.17'!P22+'27.02.17'!P22+'06.03.17'!P22+'13.03.17'!P22+'20.03.17'!P22+'27.03.17'!P22+'03.04.17'!P22+'10.04.17'!P22+'18.04.17'!P22+'24.04.17'!P22+'03.05.17'!P22+'10.05.17'!P22+'15.05.17'!P22+'22.05.17'!P22+'29.05.17'!P22+'06.06.17'!P22+'12.06.17'!P22+'19.06.17'!P22+'26.06.17'!P22+'03.07.17'!P22+'10.07.17'!P22+'17.07.17'!P22+'24.07.17'!P22+'31.07.17'!P22+'07.08.17'!P22+'14.08.17'!P22+'21.08.17'!P22+'28.08.17'!P22+'04.09.17'!P22+'11.09.17'!P22+'18.09.17'!P22+'25.09.17'!P22+'02.10.17'!P22+'09.10.17'!P22+'16.10.17'!P22+'23.10.17'!P22+'30.10.17'!P22+'06.11.17'!P22+'13.11.17'!P22+'20.11.17'!P22+'27.11.17'!P22+'04.12.17'!P22+'11.12.17'!P22+'18.12.17'!P22+'25.12.17'!P22+'02.01.18'!P22</f>
        <v>34684.65</v>
      </c>
      <c r="Q22" s="30">
        <f t="shared" si="2"/>
        <v>0</v>
      </c>
      <c r="R22" s="2">
        <v>1</v>
      </c>
      <c r="S22" s="2">
        <v>0</v>
      </c>
      <c r="T22" s="2" t="str">
        <f t="shared" si="3"/>
        <v/>
      </c>
      <c r="U22" s="2" t="str">
        <f t="shared" si="4"/>
        <v/>
      </c>
      <c r="V22" s="2" t="str">
        <f t="shared" si="5"/>
        <v/>
      </c>
      <c r="X22" s="60"/>
    </row>
    <row r="23" spans="1:24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f>'23.01.17'!H23+'30.01.17'!H23+'06.02.17'!H23+'13.02.17'!H23+'20.02.17'!H23+'27.02.17'!H23+'06.03.17'!H23+'13.03.17'!H23+'20.03.17'!H23+'27.03.17'!H23+'03.04.17'!H23+'10.04.17'!H23+'18.04.17'!H23+'24.04.17'!H23+'03.05.17'!H23+'10.05.17'!H23+'15.05.17'!H23+'22.05.17'!H23+'29.05.17'!H23+'06.06.17'!H23+'12.06.17'!H23+'19.06.17'!H23+'26.06.17'!H23+'03.07.17'!H23+'10.07.17'!H23+'17.07.17'!H23+'24.07.17'!H23+'31.07.17'!H23+'07.08.17'!H23+'14.08.17'!H23+'21.08.17'!H23+'28.08.17'!H23+'04.09.17'!H23+'11.09.17'!H23+'18.09.17'!H23+'25.09.17'!H23+'02.10.17'!H23+'09.10.17'!H23+'16.10.17'!H23+'23.10.17'!H23+'30.10.17'!H23+'06.11.17'!H23+'13.11.17'!H23+'20.11.17'!H23+'27.11.17'!H23+'04.12.17'!H23+'11.12.17'!H23+'18.12.17'!H23+'25.12.17'!H23+'02.01.18'!H23</f>
        <v>27</v>
      </c>
      <c r="I23" s="25">
        <f>'23.01.17'!I23+'30.01.17'!I23+'06.02.17'!I23+'13.02.17'!I23+'20.02.17'!I23+'27.02.17'!I23+'06.03.17'!I23+'13.03.17'!I23+'20.03.17'!I23+'27.03.17'!I23+'03.04.17'!I23+'10.04.17'!I23+'18.04.17'!I23+'24.04.17'!I23+'03.05.17'!I23+'10.05.17'!I23+'15.05.17'!I23+'22.05.17'!I23+'29.05.17'!I23+'06.06.17'!I23+'12.06.17'!I23+'19.06.17'!I23+'26.06.17'!I23+'03.07.17'!I23+'10.07.17'!I23+'17.07.17'!I23+'24.07.17'!I23+'31.07.17'!I23+'07.08.17'!I23+'14.08.17'!I23+'21.08.17'!I23+'28.08.17'!I23+'04.09.17'!I23+'11.09.17'!I23+'18.09.17'!I23+'25.09.17'!I23+'02.10.17'!I23+'09.10.17'!I23+'16.10.17'!I23+'23.10.17'!I23+'30.10.17'!I23+'06.11.17'!I23+'13.11.17'!I23+'20.11.17'!I23+'27.11.17'!I23+'04.12.17'!I23+'11.12.17'!I23+'18.12.17'!I23+'25.12.17'!I23+'02.01.18'!I23</f>
        <v>18</v>
      </c>
      <c r="J23" s="25">
        <f>'23.01.17'!J23+'30.01.17'!J23+'06.02.17'!J23+'13.02.17'!J23+'20.02.17'!J23+'27.02.17'!J23+'06.03.17'!J23+'13.03.17'!J23+'20.03.17'!J23+'27.03.17'!J23+'03.04.17'!J23+'10.04.17'!J23+'18.04.17'!J23+'24.04.17'!J23+'03.05.17'!J23+'10.05.17'!J23+'15.05.17'!J23+'22.05.17'!J23+'29.05.17'!J23+'06.06.17'!J23+'12.06.17'!J23+'19.06.17'!J23+'26.06.17'!J23+'03.07.17'!J23+'10.07.17'!J23+'17.07.17'!J23+'24.07.17'!J23+'31.07.17'!J23+'07.08.17'!J23+'14.08.17'!J23+'21.08.17'!J23+'28.08.17'!J23+'04.09.17'!J23+'11.09.17'!J23+'18.09.17'!J23+'25.09.17'!J23+'02.10.17'!J23+'09.10.17'!J23+'16.10.17'!J23+'23.10.17'!J23+'30.10.17'!J23+'06.11.17'!J23+'13.11.17'!J23+'20.11.17'!J23+'27.11.17'!J23+'04.12.17'!J23+'11.12.17'!J23+'18.12.17'!J23+'25.12.17'!J23+'02.01.18'!J23</f>
        <v>20</v>
      </c>
      <c r="K23" s="26">
        <f>'23.01.17'!K23+'30.01.17'!K23+'06.02.17'!K23+'13.02.17'!K23+'20.02.17'!K23+'27.02.17'!K23+'06.03.17'!K23+'13.03.17'!K23+'20.03.17'!K23+'27.03.17'!K23+'03.04.17'!K23+'10.04.17'!K23+'18.04.17'!K23+'24.04.17'!K23+'03.05.17'!K23+'10.05.17'!K23+'15.05.17'!K23+'22.05.17'!K23+'29.05.17'!K23+'06.06.17'!K23+'12.06.17'!K23+'19.06.17'!K23+'26.06.17'!K23+'03.07.17'!K23+'10.07.17'!K23+'17.07.17'!K23+'24.07.17'!K23+'31.07.17'!K23+'07.08.17'!K23+'14.08.17'!K23+'21.08.17'!K23+'28.08.17'!K23+'04.09.17'!K23+'11.09.17'!K23+'18.09.17'!K23+'25.09.17'!K23+'02.10.17'!K23+'09.10.17'!K23+'16.10.17'!K23+'23.10.17'!K23+'30.10.17'!K23+'06.11.17'!K23+'13.11.17'!K23+'20.11.17'!K23+'27.11.17'!K23+'04.12.17'!K23+'11.12.17'!K23+'18.12.17'!K23+'25.12.17'!K23+'02.01.18'!K23</f>
        <v>14690.800000000001</v>
      </c>
      <c r="L23" s="26">
        <f>'23.01.17'!L23+'30.01.17'!L23+'06.02.17'!L23+'13.02.17'!L23+'20.02.17'!L23+'27.02.17'!L23+'06.03.17'!L23+'13.03.17'!L23+'20.03.17'!L23+'27.03.17'!L23+'03.04.17'!L23+'10.04.17'!L23+'18.04.17'!L23+'24.04.17'!L23+'03.05.17'!L23+'10.05.17'!L23+'15.05.17'!L23+'22.05.17'!L23+'29.05.17'!L23+'06.06.17'!L23+'12.06.17'!L23+'19.06.17'!L23+'26.06.17'!L23+'03.07.17'!L23+'10.07.17'!L23+'17.07.17'!L23+'24.07.17'!L23+'31.07.17'!L23+'07.08.17'!L23+'14.08.17'!L23+'21.08.17'!L23+'28.08.17'!L23+'04.09.17'!L23+'11.09.17'!L23+'18.09.17'!L23+'25.09.17'!L23+'02.10.17'!L23+'09.10.17'!L23+'16.10.17'!L23+'23.10.17'!L23+'30.10.17'!L23+'06.11.17'!L23+'13.11.17'!L23+'20.11.17'!L23+'27.11.17'!L23+'04.12.17'!L23+'11.12.17'!L23+'18.12.17'!L23+'25.12.17'!L23+'02.01.18'!L23</f>
        <v>14690.8</v>
      </c>
      <c r="M23" s="27">
        <f t="shared" si="1"/>
        <v>0</v>
      </c>
      <c r="N23" s="25">
        <f>'23.01.17'!N23+'30.01.17'!N23+'06.02.17'!N23+'13.02.17'!N23+'20.02.17'!N23+'27.02.17'!N23+'06.03.17'!N23+'13.03.17'!N23+'20.03.17'!N23+'27.03.17'!N23+'03.04.17'!N23+'10.04.17'!N23+'18.04.17'!N23+'24.04.17'!N23+'03.05.17'!N23+'10.05.17'!N23+'15.05.17'!N23+'22.05.17'!N23+'29.05.17'!N23+'06.06.17'!N23+'12.06.17'!N23+'19.06.17'!N23+'26.06.17'!N23+'03.07.17'!N23+'10.07.17'!N23+'17.07.17'!N23+'24.07.17'!N23+'31.07.17'!N23+'07.08.17'!N23+'14.08.17'!N23+'21.08.17'!N23+'28.08.17'!N23+'04.09.17'!N23+'11.09.17'!N23+'18.09.17'!N23+'25.09.17'!N23+'02.10.17'!N23+'09.10.17'!N23+'16.10.17'!N23+'23.10.17'!N23+'30.10.17'!N23+'06.11.17'!N23+'13.11.17'!N23+'20.11.17'!N23+'27.11.17'!N23+'04.12.17'!N23+'11.12.17'!N23+'18.12.17'!N23+'25.12.17'!N23+'02.01.18'!N23</f>
        <v>0</v>
      </c>
      <c r="O23" s="26">
        <f>'23.01.17'!O23+'30.01.17'!O23+'06.02.17'!O23+'13.02.17'!O23+'20.02.17'!O23+'27.02.17'!O23+'06.03.17'!O23+'13.03.17'!O23+'20.03.17'!O23+'27.03.17'!O23+'03.04.17'!O23+'10.04.17'!O23+'18.04.17'!O23+'24.04.17'!O23+'03.05.17'!O23+'10.05.17'!O23+'15.05.17'!O23+'22.05.17'!O23+'29.05.17'!O23+'06.06.17'!O23+'12.06.17'!O23+'19.06.17'!O23+'26.06.17'!O23+'03.07.17'!O23+'10.07.17'!O23+'17.07.17'!O23+'24.07.17'!O23+'31.07.17'!O23+'07.08.17'!O23+'14.08.17'!O23+'21.08.17'!O23+'28.08.17'!O23+'04.09.17'!O23+'11.09.17'!O23+'18.09.17'!O23+'25.09.17'!O23+'02.10.17'!O23+'09.10.17'!O23+'16.10.17'!O23+'23.10.17'!O23+'30.10.17'!O23+'06.11.17'!O23+'13.11.17'!O23+'20.11.17'!O23+'27.11.17'!O23+'04.12.17'!O23+'11.12.17'!O23+'18.12.17'!O23+'25.12.17'!O23+'02.01.18'!O23</f>
        <v>0</v>
      </c>
      <c r="P23" s="26">
        <f>'23.01.17'!P23+'30.01.17'!P23+'06.02.17'!P23+'13.02.17'!P23+'20.02.17'!P23+'27.02.17'!P23+'06.03.17'!P23+'13.03.17'!P23+'20.03.17'!P23+'27.03.17'!P23+'03.04.17'!P23+'10.04.17'!P23+'18.04.17'!P23+'24.04.17'!P23+'03.05.17'!P23+'10.05.17'!P23+'15.05.17'!P23+'22.05.17'!P23+'29.05.17'!P23+'06.06.17'!P23+'12.06.17'!P23+'19.06.17'!P23+'26.06.17'!P23+'03.07.17'!P23+'10.07.17'!P23+'17.07.17'!P23+'24.07.17'!P23+'31.07.17'!P23+'07.08.17'!P23+'14.08.17'!P23+'21.08.17'!P23+'28.08.17'!P23+'04.09.17'!P23+'11.09.17'!P23+'18.09.17'!P23+'25.09.17'!P23+'02.10.17'!P23+'09.10.17'!P23+'16.10.17'!P23+'23.10.17'!P23+'30.10.17'!P23+'06.11.17'!P23+'13.11.17'!P23+'20.11.17'!P23+'27.11.17'!P23+'04.12.17'!P23+'11.12.17'!P23+'18.12.17'!P23+'25.12.17'!P23+'02.01.18'!P23</f>
        <v>0</v>
      </c>
      <c r="Q23" s="30">
        <f t="shared" si="2"/>
        <v>0</v>
      </c>
      <c r="R23" s="2">
        <v>1</v>
      </c>
      <c r="S23" s="2">
        <v>0</v>
      </c>
      <c r="T23" s="2" t="str">
        <f t="shared" si="3"/>
        <v/>
      </c>
      <c r="U23" s="2" t="str">
        <f t="shared" si="4"/>
        <v/>
      </c>
      <c r="V23" s="2" t="str">
        <f t="shared" si="5"/>
        <v/>
      </c>
      <c r="X23" s="60"/>
    </row>
    <row r="24" spans="1:24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f>'10.01.17'!H21+'16.01.17'!H21+'23.01.17'!H24+'30.01.17'!H24+'06.02.17'!H24+'13.02.17'!H24+'20.02.17'!H24+'27.02.17'!H24+'06.03.17'!H24+'13.03.17'!H24+'20.03.17'!H24+'27.03.17'!H24+'03.04.17'!H24+'10.04.17'!H24+'18.04.17'!H24+'24.04.17'!H24+'03.05.17'!H24+'10.05.17'!H24+'15.05.17'!H24+'22.05.17'!H24+'29.05.17'!H24+'06.06.17'!H24+'12.06.17'!H24+'19.06.17'!H24+'26.06.17'!H24+'03.07.17'!H24+'10.07.17'!H24+'17.07.17'!H24+'24.07.17'!H24+'31.07.17'!H24+'07.08.17'!H24+'14.08.17'!H24+'21.08.17'!H24+'28.08.17'!H24+'04.09.17'!H24+'11.09.17'!H24+'18.09.17'!H24+'25.09.17'!H24+'02.10.17'!H24+'09.10.17'!H24+'16.10.17'!H24+'23.10.17'!H24+'30.10.17'!H24+'06.11.17'!H24+'13.11.17'!H24+'20.11.17'!H24+'27.11.17'!H24+'04.12.17'!H24+'11.12.17'!H24+'18.12.17'!H24+'25.12.17'!H24+'02.01.18'!H24</f>
        <v>21</v>
      </c>
      <c r="I24" s="25">
        <f>'10.01.17'!I21+'16.01.17'!I21+'23.01.17'!I24+'30.01.17'!I24+'06.02.17'!I24+'13.02.17'!I24+'20.02.17'!I24+'27.02.17'!I24+'06.03.17'!I24+'13.03.17'!I24+'20.03.17'!I24+'27.03.17'!I24+'03.04.17'!I24+'10.04.17'!I24+'18.04.17'!I24+'24.04.17'!I24+'03.05.17'!I24+'10.05.17'!I24+'15.05.17'!I24+'22.05.17'!I24+'29.05.17'!I24+'06.06.17'!I24+'12.06.17'!I24+'19.06.17'!I24+'26.06.17'!I24+'03.07.17'!I24+'10.07.17'!I24+'17.07.17'!I24+'24.07.17'!I24+'31.07.17'!I24+'07.08.17'!I24+'14.08.17'!I24+'21.08.17'!I24+'28.08.17'!I24+'04.09.17'!I24+'11.09.17'!I24+'18.09.17'!I24+'25.09.17'!I24+'02.10.17'!I24+'09.10.17'!I24+'16.10.17'!I24+'23.10.17'!I24+'30.10.17'!I24+'06.11.17'!I24+'13.11.17'!I24+'20.11.17'!I24+'27.11.17'!I24+'04.12.17'!I24+'11.12.17'!I24+'18.12.17'!I24+'25.12.17'!I24+'02.01.18'!I24</f>
        <v>18</v>
      </c>
      <c r="J24" s="25">
        <f>'10.01.17'!J21+'16.01.17'!J21+'23.01.17'!J24+'30.01.17'!J24+'06.02.17'!J24+'13.02.17'!J24+'20.02.17'!J24+'27.02.17'!J24+'06.03.17'!J24+'13.03.17'!J24+'20.03.17'!J24+'27.03.17'!J24+'03.04.17'!J24+'10.04.17'!J24+'18.04.17'!J24+'24.04.17'!J24+'03.05.17'!J24+'10.05.17'!J24+'15.05.17'!J24+'22.05.17'!J24+'29.05.17'!J24+'06.06.17'!J24+'12.06.17'!J24+'19.06.17'!J24+'26.06.17'!J24+'03.07.17'!J24+'10.07.17'!J24+'17.07.17'!J24+'24.07.17'!J24+'31.07.17'!J24+'07.08.17'!J24+'14.08.17'!J24+'21.08.17'!J24+'28.08.17'!J24+'04.09.17'!J24+'11.09.17'!J24+'18.09.17'!J24+'25.09.17'!J24+'02.10.17'!J24+'09.10.17'!J24+'16.10.17'!J24+'23.10.17'!J24+'30.10.17'!J24+'06.11.17'!J24+'13.11.17'!J24+'20.11.17'!J24+'27.11.17'!J24+'04.12.17'!J24+'11.12.17'!J24+'18.12.17'!J24+'25.12.17'!J24+'02.01.18'!J24</f>
        <v>26</v>
      </c>
      <c r="K24" s="26">
        <f>'10.01.17'!K21+'16.01.17'!K21+'23.01.17'!K24+'30.01.17'!K24+'06.02.17'!K24+'13.02.17'!K24+'20.02.17'!K24+'27.02.17'!K24+'06.03.17'!K24+'13.03.17'!K24+'20.03.17'!K24+'27.03.17'!K24+'03.04.17'!K24+'10.04.17'!K24+'18.04.17'!K24+'24.04.17'!K24+'03.05.17'!K24+'10.05.17'!K24+'15.05.17'!K24+'22.05.17'!K24+'29.05.17'!K24+'06.06.17'!K24+'12.06.17'!K24+'19.06.17'!K24+'26.06.17'!K24+'03.07.17'!K24+'10.07.17'!K24+'17.07.17'!K24+'24.07.17'!K24+'31.07.17'!K24+'07.08.17'!K24+'14.08.17'!K24+'21.08.17'!K24+'28.08.17'!K24+'04.09.17'!K24+'11.09.17'!K24+'18.09.17'!K24+'25.09.17'!K24+'02.10.17'!K24+'09.10.17'!K24+'16.10.17'!K24+'23.10.17'!K24+'30.10.17'!K24+'06.11.17'!K24+'13.11.17'!K24+'20.11.17'!K24+'27.11.17'!K24+'04.12.17'!K24+'11.12.17'!K24+'18.12.17'!K24+'25.12.17'!K24+'02.01.18'!K24</f>
        <v>19200.790000000005</v>
      </c>
      <c r="L24" s="26">
        <f>'10.01.17'!L21+'16.01.17'!L21+'23.01.17'!L24+'30.01.17'!L24+'06.02.17'!L24+'13.02.17'!L24+'20.02.17'!L24+'27.02.17'!L24+'06.03.17'!L24+'13.03.17'!L24+'20.03.17'!L24+'27.03.17'!L24+'03.04.17'!L24+'10.04.17'!L24+'18.04.17'!L24+'24.04.17'!L24+'03.05.17'!L24+'10.05.17'!L24+'15.05.17'!L24+'22.05.17'!L24+'29.05.17'!L24+'06.06.17'!L24+'12.06.17'!L24+'19.06.17'!L24+'26.06.17'!L24+'03.07.17'!L24+'10.07.17'!L24+'17.07.17'!L24+'24.07.17'!L24+'31.07.17'!L24+'07.08.17'!L24+'14.08.17'!L24+'21.08.17'!L24+'28.08.17'!L24+'04.09.17'!L24+'11.09.17'!L24+'18.09.17'!L24+'25.09.17'!L24+'02.10.17'!L24+'09.10.17'!L24+'16.10.17'!L24+'23.10.17'!L24+'30.10.17'!L24+'06.11.17'!L24+'13.11.17'!L24+'20.11.17'!L24+'27.11.17'!L24+'04.12.17'!L24+'11.12.17'!L24+'18.12.17'!L24+'25.12.17'!L24+'02.01.18'!L24</f>
        <v>19200.79</v>
      </c>
      <c r="M24" s="27">
        <f t="shared" si="1"/>
        <v>0</v>
      </c>
      <c r="N24" s="25">
        <f>'10.01.17'!N21+'16.01.17'!N21+'23.01.17'!N24+'30.01.17'!N24+'06.02.17'!N24+'13.02.17'!N24+'20.02.17'!N24+'27.02.17'!N24+'06.03.17'!N24+'13.03.17'!N24+'20.03.17'!N24+'27.03.17'!N24+'03.04.17'!N24+'10.04.17'!N24+'18.04.17'!N24+'24.04.17'!N24+'03.05.17'!N24+'10.05.17'!N24+'15.05.17'!N24+'22.05.17'!N24+'29.05.17'!N24+'06.06.17'!N24+'12.06.17'!N24+'19.06.17'!N24+'26.06.17'!N24+'03.07.17'!N24+'10.07.17'!N24+'17.07.17'!N24+'24.07.17'!N24+'31.07.17'!N24+'07.08.17'!N24+'14.08.17'!N24+'21.08.17'!N24+'28.08.17'!N24+'04.09.17'!N24+'11.09.17'!N24+'18.09.17'!N24+'25.09.17'!N24+'02.10.17'!N24+'09.10.17'!N24+'16.10.17'!N24+'23.10.17'!N24+'30.10.17'!N24+'06.11.17'!N24+'13.11.17'!N24+'20.11.17'!N24+'27.11.17'!N24+'04.12.17'!N24+'11.12.17'!N24+'18.12.17'!N24+'25.12.17'!N24+'02.01.18'!N24</f>
        <v>24</v>
      </c>
      <c r="O24" s="26">
        <f>'10.01.17'!O21+'16.01.17'!O21+'23.01.17'!O24+'30.01.17'!O24+'06.02.17'!O24+'13.02.17'!O24+'20.02.17'!O24+'27.02.17'!O24+'06.03.17'!O24+'13.03.17'!O24+'20.03.17'!O24+'27.03.17'!O24+'03.04.17'!O24+'10.04.17'!O24+'18.04.17'!O24+'24.04.17'!O24+'03.05.17'!O24+'10.05.17'!O24+'15.05.17'!O24+'22.05.17'!O24+'29.05.17'!O24+'06.06.17'!O24+'12.06.17'!O24+'19.06.17'!O24+'26.06.17'!O24+'03.07.17'!O24+'10.07.17'!O24+'17.07.17'!O24+'24.07.17'!O24+'31.07.17'!O24+'07.08.17'!O24+'14.08.17'!O24+'21.08.17'!O24+'28.08.17'!O24+'04.09.17'!O24+'11.09.17'!O24+'18.09.17'!O24+'25.09.17'!O24+'02.10.17'!O24+'09.10.17'!O24+'16.10.17'!O24+'23.10.17'!O24+'30.10.17'!O24+'06.11.17'!O24+'13.11.17'!O24+'20.11.17'!O24+'27.11.17'!O24+'04.12.17'!O24+'11.12.17'!O24+'18.12.17'!O24+'25.12.17'!O24+'02.01.18'!O24</f>
        <v>27323.449999999997</v>
      </c>
      <c r="P24" s="26">
        <f>'10.01.17'!P21+'16.01.17'!P21+'23.01.17'!P24+'30.01.17'!P24+'06.02.17'!P24+'13.02.17'!P24+'20.02.17'!P24+'27.02.17'!P24+'06.03.17'!P24+'13.03.17'!P24+'20.03.17'!P24+'27.03.17'!P24+'03.04.17'!P24+'10.04.17'!P24+'18.04.17'!P24+'24.04.17'!P24+'03.05.17'!P24+'10.05.17'!P24+'15.05.17'!P24+'22.05.17'!P24+'29.05.17'!P24+'06.06.17'!P24+'12.06.17'!P24+'19.06.17'!P24+'26.06.17'!P24+'03.07.17'!P24+'10.07.17'!P24+'17.07.17'!P24+'24.07.17'!P24+'31.07.17'!P24+'07.08.17'!P24+'14.08.17'!P24+'21.08.17'!P24+'28.08.17'!P24+'04.09.17'!P24+'11.09.17'!P24+'18.09.17'!P24+'25.09.17'!P24+'02.10.17'!P24+'09.10.17'!P24+'16.10.17'!P24+'23.10.17'!P24+'30.10.17'!P24+'06.11.17'!P24+'13.11.17'!P24+'20.11.17'!P24+'27.11.17'!P24+'04.12.17'!P24+'11.12.17'!P24+'18.12.17'!P24+'25.12.17'!P24+'02.01.18'!P24</f>
        <v>27323.449999999997</v>
      </c>
      <c r="Q24" s="30">
        <f t="shared" si="2"/>
        <v>0</v>
      </c>
      <c r="R24" s="2">
        <v>1</v>
      </c>
      <c r="S24" s="2">
        <v>0</v>
      </c>
      <c r="T24" s="2" t="str">
        <f t="shared" si="3"/>
        <v/>
      </c>
      <c r="U24" s="2" t="str">
        <f t="shared" si="4"/>
        <v/>
      </c>
      <c r="V24" s="2" t="str">
        <f t="shared" si="5"/>
        <v/>
      </c>
      <c r="X24" s="60"/>
    </row>
    <row r="25" spans="1:24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f>'10.01.17'!H22+'16.01.17'!H22+'23.01.17'!H25+'30.01.17'!H25+'06.02.17'!H25+'13.02.17'!H25+'20.02.17'!H25+'27.02.17'!H25+'06.03.17'!H25+'13.03.17'!H25+'20.03.17'!H25+'27.03.17'!H25+'03.04.17'!H25+'10.04.17'!H25+'18.04.17'!H25+'24.04.17'!H25+'03.05.17'!H25+'10.05.17'!H25+'15.05.17'!H25+'22.05.17'!H25+'29.05.17'!H25+'06.06.17'!H25+'12.06.17'!H25+'19.06.17'!H25+'26.06.17'!H25+'03.07.17'!H25+'10.07.17'!H25+'17.07.17'!H25+'24.07.17'!H25+'31.07.17'!H25+'07.08.17'!H25+'14.08.17'!H25+'21.08.17'!H25+'28.08.17'!H25+'04.09.17'!H25+'11.09.17'!H25+'18.09.17'!H25+'25.09.17'!H25+'02.10.17'!H25+'09.10.17'!H25+'16.10.17'!H25+'23.10.17'!H25+'30.10.17'!H25+'06.11.17'!H25+'13.11.17'!H25+'20.11.17'!H25+'27.11.17'!H25+'04.12.17'!H25+'11.12.17'!H25+'18.12.17'!H25+'25.12.17'!H25+'02.01.18'!H25</f>
        <v>60</v>
      </c>
      <c r="I25" s="25">
        <f>'10.01.17'!I22+'16.01.17'!I22+'23.01.17'!I25+'30.01.17'!I25+'06.02.17'!I25+'13.02.17'!I25+'20.02.17'!I25+'27.02.17'!I25+'06.03.17'!I25+'13.03.17'!I25+'20.03.17'!I25+'27.03.17'!I25+'03.04.17'!I25+'10.04.17'!I25+'18.04.17'!I25+'24.04.17'!I25+'03.05.17'!I25+'10.05.17'!I25+'15.05.17'!I25+'22.05.17'!I25+'29.05.17'!I25+'06.06.17'!I25+'12.06.17'!I25+'19.06.17'!I25+'26.06.17'!I25+'03.07.17'!I25+'10.07.17'!I25+'17.07.17'!I25+'24.07.17'!I25+'31.07.17'!I25+'07.08.17'!I25+'14.08.17'!I25+'21.08.17'!I25+'28.08.17'!I25+'04.09.17'!I25+'11.09.17'!I25+'18.09.17'!I25+'25.09.17'!I25+'02.10.17'!I25+'09.10.17'!I25+'16.10.17'!I25+'23.10.17'!I25+'30.10.17'!I25+'06.11.17'!I25+'13.11.17'!I25+'20.11.17'!I25+'27.11.17'!I25+'04.12.17'!I25+'11.12.17'!I25+'18.12.17'!I25+'25.12.17'!I25+'02.01.18'!I25</f>
        <v>22</v>
      </c>
      <c r="J25" s="25">
        <f>'10.01.17'!J22+'16.01.17'!J22+'23.01.17'!J25+'30.01.17'!J25+'06.02.17'!J25+'13.02.17'!J25+'20.02.17'!J25+'27.02.17'!J25+'06.03.17'!J25+'13.03.17'!J25+'20.03.17'!J25+'27.03.17'!J25+'03.04.17'!J25+'10.04.17'!J25+'18.04.17'!J25+'24.04.17'!J25+'03.05.17'!J25+'10.05.17'!J25+'15.05.17'!J25+'22.05.17'!J25+'29.05.17'!J25+'06.06.17'!J25+'12.06.17'!J25+'19.06.17'!J25+'26.06.17'!J25+'03.07.17'!J25+'10.07.17'!J25+'17.07.17'!J25+'24.07.17'!J25+'31.07.17'!J25+'07.08.17'!J25+'14.08.17'!J25+'21.08.17'!J25+'28.08.17'!J25+'04.09.17'!J25+'11.09.17'!J25+'18.09.17'!J25+'25.09.17'!J25+'02.10.17'!J25+'09.10.17'!J25+'16.10.17'!J25+'23.10.17'!J25+'30.10.17'!J25+'06.11.17'!J25+'13.11.17'!J25+'20.11.17'!J25+'27.11.17'!J25+'04.12.17'!J25+'11.12.17'!J25+'18.12.17'!J25+'25.12.17'!J25+'02.01.18'!J25</f>
        <v>23</v>
      </c>
      <c r="K25" s="26">
        <f>'10.01.17'!K22+'16.01.17'!K22+'23.01.17'!K25+'30.01.17'!K25+'06.02.17'!K25+'13.02.17'!K25+'20.02.17'!K25+'27.02.17'!K25+'06.03.17'!K25+'13.03.17'!K25+'20.03.17'!K25+'27.03.17'!K25+'03.04.17'!K25+'10.04.17'!K25+'18.04.17'!K25+'24.04.17'!K25+'03.05.17'!K25+'10.05.17'!K25+'15.05.17'!K25+'22.05.17'!K25+'29.05.17'!K25+'06.06.17'!K25+'12.06.17'!K25+'19.06.17'!K25+'26.06.17'!K25+'03.07.17'!K25+'10.07.17'!K25+'17.07.17'!K25+'24.07.17'!K25+'31.07.17'!K25+'07.08.17'!K25+'14.08.17'!K25+'21.08.17'!K25+'28.08.17'!K25+'04.09.17'!K25+'11.09.17'!K25+'18.09.17'!K25+'25.09.17'!K25+'02.10.17'!K25+'09.10.17'!K25+'16.10.17'!K25+'23.10.17'!K25+'30.10.17'!K25+'06.11.17'!K25+'13.11.17'!K25+'20.11.17'!K25+'27.11.17'!K25+'04.12.17'!K25+'11.12.17'!K25+'18.12.17'!K25+'25.12.17'!K25+'02.01.18'!K25</f>
        <v>18061.5</v>
      </c>
      <c r="L25" s="26">
        <f>'10.01.17'!L22+'16.01.17'!L22+'23.01.17'!L25+'30.01.17'!L25+'06.02.17'!L25+'13.02.17'!L25+'20.02.17'!L25+'27.02.17'!L25+'06.03.17'!L25+'13.03.17'!L25+'20.03.17'!L25+'27.03.17'!L25+'03.04.17'!L25+'10.04.17'!L25+'18.04.17'!L25+'24.04.17'!L25+'03.05.17'!L25+'10.05.17'!L25+'15.05.17'!L25+'22.05.17'!L25+'29.05.17'!L25+'06.06.17'!L25+'12.06.17'!L25+'19.06.17'!L25+'26.06.17'!L25+'03.07.17'!L25+'10.07.17'!L25+'17.07.17'!L25+'24.07.17'!L25+'31.07.17'!L25+'07.08.17'!L25+'14.08.17'!L25+'21.08.17'!L25+'28.08.17'!L25+'04.09.17'!L25+'11.09.17'!L25+'18.09.17'!L25+'25.09.17'!L25+'02.10.17'!L25+'09.10.17'!L25+'16.10.17'!L25+'23.10.17'!L25+'30.10.17'!L25+'06.11.17'!L25+'13.11.17'!L25+'20.11.17'!L25+'27.11.17'!L25+'04.12.17'!L25+'11.12.17'!L25+'18.12.17'!L25+'25.12.17'!L25+'02.01.18'!L25</f>
        <v>18061.5</v>
      </c>
      <c r="M25" s="27">
        <f t="shared" si="1"/>
        <v>0</v>
      </c>
      <c r="N25" s="25">
        <f>'10.01.17'!N22+'16.01.17'!N22+'23.01.17'!N25+'30.01.17'!N25+'06.02.17'!N25+'13.02.17'!N25+'20.02.17'!N25+'27.02.17'!N25+'06.03.17'!N25+'13.03.17'!N25+'20.03.17'!N25+'27.03.17'!N25+'03.04.17'!N25+'10.04.17'!N25+'18.04.17'!N25+'24.04.17'!N25+'03.05.17'!N25+'10.05.17'!N25+'15.05.17'!N25+'22.05.17'!N25+'29.05.17'!N25+'06.06.17'!N25+'12.06.17'!N25+'19.06.17'!N25+'26.06.17'!N25+'03.07.17'!N25+'10.07.17'!N25+'17.07.17'!N25+'24.07.17'!N25+'31.07.17'!N25+'07.08.17'!N25+'14.08.17'!N25+'21.08.17'!N25+'28.08.17'!N25+'04.09.17'!N25+'11.09.17'!N25+'18.09.17'!N25+'25.09.17'!N25+'02.10.17'!N25+'09.10.17'!N25+'16.10.17'!N25+'23.10.17'!N25+'30.10.17'!N25+'06.11.17'!N25+'13.11.17'!N25+'20.11.17'!N25+'27.11.17'!N25+'04.12.17'!N25+'11.12.17'!N25+'18.12.17'!N25+'25.12.17'!N25+'02.01.18'!N25</f>
        <v>0</v>
      </c>
      <c r="O25" s="26">
        <f>'10.01.17'!O22+'16.01.17'!O22+'23.01.17'!O25+'30.01.17'!O25+'06.02.17'!O25+'13.02.17'!O25+'20.02.17'!O25+'27.02.17'!O25+'06.03.17'!O25+'13.03.17'!O25+'20.03.17'!O25+'27.03.17'!O25+'03.04.17'!O25+'10.04.17'!O25+'18.04.17'!O25+'24.04.17'!O25+'03.05.17'!O25+'10.05.17'!O25+'15.05.17'!O25+'22.05.17'!O25+'29.05.17'!O25+'06.06.17'!O25+'12.06.17'!O25+'19.06.17'!O25+'26.06.17'!O25+'03.07.17'!O25+'10.07.17'!O25+'17.07.17'!O25+'24.07.17'!O25+'31.07.17'!O25+'07.08.17'!O25+'14.08.17'!O25+'21.08.17'!O25+'28.08.17'!O25+'04.09.17'!O25+'11.09.17'!O25+'18.09.17'!O25+'25.09.17'!O25+'02.10.17'!O25+'09.10.17'!O25+'16.10.17'!O25+'23.10.17'!O25+'30.10.17'!O25+'06.11.17'!O25+'13.11.17'!O25+'20.11.17'!O25+'27.11.17'!O25+'04.12.17'!O25+'11.12.17'!O25+'18.12.17'!O25+'25.12.17'!O25+'02.01.18'!O25</f>
        <v>0</v>
      </c>
      <c r="P25" s="26">
        <f>'10.01.17'!P22+'16.01.17'!P22+'23.01.17'!P25+'30.01.17'!P25+'06.02.17'!P25+'13.02.17'!P25+'20.02.17'!P25+'27.02.17'!P25+'06.03.17'!P25+'13.03.17'!P25+'20.03.17'!P25+'27.03.17'!P25+'03.04.17'!P25+'10.04.17'!P25+'18.04.17'!P25+'24.04.17'!P25+'03.05.17'!P25+'10.05.17'!P25+'15.05.17'!P25+'22.05.17'!P25+'29.05.17'!P25+'06.06.17'!P25+'12.06.17'!P25+'19.06.17'!P25+'26.06.17'!P25+'03.07.17'!P25+'10.07.17'!P25+'17.07.17'!P25+'24.07.17'!P25+'31.07.17'!P25+'07.08.17'!P25+'14.08.17'!P25+'21.08.17'!P25+'28.08.17'!P25+'04.09.17'!P25+'11.09.17'!P25+'18.09.17'!P25+'25.09.17'!P25+'02.10.17'!P25+'09.10.17'!P25+'16.10.17'!P25+'23.10.17'!P25+'30.10.17'!P25+'06.11.17'!P25+'13.11.17'!P25+'20.11.17'!P25+'27.11.17'!P25+'04.12.17'!P25+'11.12.17'!P25+'18.12.17'!P25+'25.12.17'!P25+'02.01.18'!P25</f>
        <v>0</v>
      </c>
      <c r="Q25" s="30">
        <f t="shared" si="2"/>
        <v>0</v>
      </c>
      <c r="R25" s="2">
        <v>1</v>
      </c>
      <c r="S25" s="2">
        <v>0</v>
      </c>
      <c r="T25" s="2" t="str">
        <f t="shared" si="3"/>
        <v/>
      </c>
      <c r="U25" s="2" t="str">
        <f t="shared" si="4"/>
        <v/>
      </c>
      <c r="V25" s="2" t="str">
        <f t="shared" si="5"/>
        <v/>
      </c>
      <c r="X25" s="60"/>
    </row>
    <row r="26" spans="1:24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f>'10.01.17'!H23+'16.01.17'!H23+'23.01.17'!H26+'30.01.17'!H26+'06.02.17'!H26+'13.02.17'!H26+'20.02.17'!H26+'27.02.17'!H26+'06.03.17'!H26+'13.03.17'!H26+'20.03.17'!H26+'27.03.17'!H26+'03.04.17'!H26+'10.04.17'!H26+'18.04.17'!H26+'24.04.17'!H26+'03.05.17'!H26+'10.05.17'!H26+'15.05.17'!H26+'22.05.17'!H26+'29.05.17'!H26+'06.06.17'!H26+'12.06.17'!H26+'19.06.17'!H26+'26.06.17'!H26+'03.07.17'!H26+'10.07.17'!H26+'17.07.17'!H26+'24.07.17'!H26+'31.07.17'!H26+'07.08.17'!H26+'14.08.17'!H26+'21.08.17'!H26+'28.08.17'!H26+'04.09.17'!H26+'11.09.17'!H26+'18.09.17'!H26+'25.09.17'!H26+'02.10.17'!H26+'09.10.17'!H26+'16.10.17'!H26+'23.10.17'!H26+'30.10.17'!H26+'06.11.17'!H26+'13.11.17'!H26+'20.11.17'!H26+'27.11.17'!H26+'04.12.17'!H26+'11.12.17'!H26+'18.12.17'!H26+'25.12.17'!H26+'02.01.18'!H26</f>
        <v>20</v>
      </c>
      <c r="I26" s="25">
        <f>'10.01.17'!I23+'16.01.17'!I23+'23.01.17'!I26+'30.01.17'!I26+'06.02.17'!I26+'13.02.17'!I26+'20.02.17'!I26+'27.02.17'!I26+'06.03.17'!I26+'13.03.17'!I26+'20.03.17'!I26+'27.03.17'!I26+'03.04.17'!I26+'10.04.17'!I26+'18.04.17'!I26+'24.04.17'!I26+'03.05.17'!I26+'10.05.17'!I26+'15.05.17'!I26+'22.05.17'!I26+'29.05.17'!I26+'06.06.17'!I26+'12.06.17'!I26+'19.06.17'!I26+'26.06.17'!I26+'03.07.17'!I26+'10.07.17'!I26+'17.07.17'!I26+'24.07.17'!I26+'31.07.17'!I26+'07.08.17'!I26+'14.08.17'!I26+'21.08.17'!I26+'28.08.17'!I26+'04.09.17'!I26+'11.09.17'!I26+'18.09.17'!I26+'25.09.17'!I26+'02.10.17'!I26+'09.10.17'!I26+'16.10.17'!I26+'23.10.17'!I26+'30.10.17'!I26+'06.11.17'!I26+'13.11.17'!I26+'20.11.17'!I26+'27.11.17'!I26+'04.12.17'!I26+'11.12.17'!I26+'18.12.17'!I26+'25.12.17'!I26+'02.01.18'!I26</f>
        <v>18</v>
      </c>
      <c r="J26" s="25">
        <f>'10.01.17'!J23+'16.01.17'!J23+'23.01.17'!J26+'30.01.17'!J26+'06.02.17'!J26+'13.02.17'!J26+'20.02.17'!J26+'27.02.17'!J26+'06.03.17'!J26+'13.03.17'!J26+'20.03.17'!J26+'27.03.17'!J26+'03.04.17'!J26+'10.04.17'!J26+'18.04.17'!J26+'24.04.17'!J26+'03.05.17'!J26+'10.05.17'!J26+'15.05.17'!J26+'22.05.17'!J26+'29.05.17'!J26+'06.06.17'!J26+'12.06.17'!J26+'19.06.17'!J26+'26.06.17'!J26+'03.07.17'!J26+'10.07.17'!J26+'17.07.17'!J26+'24.07.17'!J26+'31.07.17'!J26+'07.08.17'!J26+'14.08.17'!J26+'21.08.17'!J26+'28.08.17'!J26+'04.09.17'!J26+'11.09.17'!J26+'18.09.17'!J26+'25.09.17'!J26+'02.10.17'!J26+'09.10.17'!J26+'16.10.17'!J26+'23.10.17'!J26+'30.10.17'!J26+'06.11.17'!J26+'13.11.17'!J26+'20.11.17'!J26+'27.11.17'!J26+'04.12.17'!J26+'11.12.17'!J26+'18.12.17'!J26+'25.12.17'!J26+'02.01.18'!J26</f>
        <v>29</v>
      </c>
      <c r="K26" s="26">
        <f>'10.01.17'!K23+'16.01.17'!K23+'23.01.17'!K26+'30.01.17'!K26+'06.02.17'!K26+'13.02.17'!K26+'20.02.17'!K26+'27.02.17'!K26+'06.03.17'!K26+'13.03.17'!K26+'20.03.17'!K26+'27.03.17'!K26+'03.04.17'!K26+'10.04.17'!K26+'18.04.17'!K26+'24.04.17'!K26+'03.05.17'!K26+'10.05.17'!K26+'15.05.17'!K26+'22.05.17'!K26+'29.05.17'!K26+'06.06.17'!K26+'12.06.17'!K26+'19.06.17'!K26+'26.06.17'!K26+'03.07.17'!K26+'10.07.17'!K26+'17.07.17'!K26+'24.07.17'!K26+'31.07.17'!K26+'07.08.17'!K26+'14.08.17'!K26+'21.08.17'!K26+'28.08.17'!K26+'04.09.17'!K26+'11.09.17'!K26+'18.09.17'!K26+'25.09.17'!K26+'02.10.17'!K26+'09.10.17'!K26+'16.10.17'!K26+'23.10.17'!K26+'30.10.17'!K26+'06.11.17'!K26+'13.11.17'!K26+'20.11.17'!K26+'27.11.17'!K26+'04.12.17'!K26+'11.12.17'!K26+'18.12.17'!K26+'25.12.17'!K26+'02.01.18'!K26</f>
        <v>24735.329999999998</v>
      </c>
      <c r="L26" s="26">
        <f>'10.01.17'!L23+'16.01.17'!L23+'23.01.17'!L26+'30.01.17'!L26+'06.02.17'!L26+'13.02.17'!L26+'20.02.17'!L26+'27.02.17'!L26+'06.03.17'!L26+'13.03.17'!L26+'20.03.17'!L26+'27.03.17'!L26+'03.04.17'!L26+'10.04.17'!L26+'18.04.17'!L26+'24.04.17'!L26+'03.05.17'!L26+'10.05.17'!L26+'15.05.17'!L26+'22.05.17'!L26+'29.05.17'!L26+'06.06.17'!L26+'12.06.17'!L26+'19.06.17'!L26+'26.06.17'!L26+'03.07.17'!L26+'10.07.17'!L26+'17.07.17'!L26+'24.07.17'!L26+'31.07.17'!L26+'07.08.17'!L26+'14.08.17'!L26+'21.08.17'!L26+'28.08.17'!L26+'04.09.17'!L26+'11.09.17'!L26+'18.09.17'!L26+'25.09.17'!L26+'02.10.17'!L26+'09.10.17'!L26+'16.10.17'!L26+'23.10.17'!L26+'30.10.17'!L26+'06.11.17'!L26+'13.11.17'!L26+'20.11.17'!L26+'27.11.17'!L26+'04.12.17'!L26+'11.12.17'!L26+'18.12.17'!L26+'25.12.17'!L26+'02.01.18'!L26</f>
        <v>24735.33</v>
      </c>
      <c r="M26" s="27">
        <f t="shared" si="1"/>
        <v>0</v>
      </c>
      <c r="N26" s="25">
        <f>'10.01.17'!N23+'16.01.17'!N23+'23.01.17'!N26+'30.01.17'!N26+'06.02.17'!N26+'13.02.17'!N26+'20.02.17'!N26+'27.02.17'!N26+'06.03.17'!N26+'13.03.17'!N26+'20.03.17'!N26+'27.03.17'!N26+'03.04.17'!N26+'10.04.17'!N26+'18.04.17'!N26+'24.04.17'!N26+'03.05.17'!N26+'10.05.17'!N26+'15.05.17'!N26+'22.05.17'!N26+'29.05.17'!N26+'06.06.17'!N26+'12.06.17'!N26+'19.06.17'!N26+'26.06.17'!N26+'03.07.17'!N26+'10.07.17'!N26+'17.07.17'!N26+'24.07.17'!N26+'31.07.17'!N26+'07.08.17'!N26+'14.08.17'!N26+'21.08.17'!N26+'28.08.17'!N26+'04.09.17'!N26+'11.09.17'!N26+'18.09.17'!N26+'25.09.17'!N26+'02.10.17'!N26+'09.10.17'!N26+'16.10.17'!N26+'23.10.17'!N26+'30.10.17'!N26+'06.11.17'!N26+'13.11.17'!N26+'20.11.17'!N26+'27.11.17'!N26+'04.12.17'!N26+'11.12.17'!N26+'18.12.17'!N26+'25.12.17'!N26+'02.01.18'!N26</f>
        <v>6</v>
      </c>
      <c r="O26" s="26">
        <f>'10.01.17'!O23+'16.01.17'!O23+'23.01.17'!O26+'30.01.17'!O26+'06.02.17'!O26+'13.02.17'!O26+'20.02.17'!O26+'27.02.17'!O26+'06.03.17'!O26+'13.03.17'!O26+'20.03.17'!O26+'27.03.17'!O26+'03.04.17'!O26+'10.04.17'!O26+'18.04.17'!O26+'24.04.17'!O26+'03.05.17'!O26+'10.05.17'!O26+'15.05.17'!O26+'22.05.17'!O26+'29.05.17'!O26+'06.06.17'!O26+'12.06.17'!O26+'19.06.17'!O26+'26.06.17'!O26+'03.07.17'!O26+'10.07.17'!O26+'17.07.17'!O26+'24.07.17'!O26+'31.07.17'!O26+'07.08.17'!O26+'14.08.17'!O26+'21.08.17'!O26+'28.08.17'!O26+'04.09.17'!O26+'11.09.17'!O26+'18.09.17'!O26+'25.09.17'!O26+'02.10.17'!O26+'09.10.17'!O26+'16.10.17'!O26+'23.10.17'!O26+'30.10.17'!O26+'06.11.17'!O26+'13.11.17'!O26+'20.11.17'!O26+'27.11.17'!O26+'04.12.17'!O26+'11.12.17'!O26+'18.12.17'!O26+'25.12.17'!O26+'02.01.18'!O26</f>
        <v>10924.64</v>
      </c>
      <c r="P26" s="26">
        <f>'10.01.17'!P23+'16.01.17'!P23+'23.01.17'!P26+'30.01.17'!P26+'06.02.17'!P26+'13.02.17'!P26+'20.02.17'!P26+'27.02.17'!P26+'06.03.17'!P26+'13.03.17'!P26+'20.03.17'!P26+'27.03.17'!P26+'03.04.17'!P26+'10.04.17'!P26+'18.04.17'!P26+'24.04.17'!P26+'03.05.17'!P26+'10.05.17'!P26+'15.05.17'!P26+'22.05.17'!P26+'29.05.17'!P26+'06.06.17'!P26+'12.06.17'!P26+'19.06.17'!P26+'26.06.17'!P26+'03.07.17'!P26+'10.07.17'!P26+'17.07.17'!P26+'24.07.17'!P26+'31.07.17'!P26+'07.08.17'!P26+'14.08.17'!P26+'21.08.17'!P26+'28.08.17'!P26+'04.09.17'!P26+'11.09.17'!P26+'18.09.17'!P26+'25.09.17'!P26+'02.10.17'!P26+'09.10.17'!P26+'16.10.17'!P26+'23.10.17'!P26+'30.10.17'!P26+'06.11.17'!P26+'13.11.17'!P26+'20.11.17'!P26+'27.11.17'!P26+'04.12.17'!P26+'11.12.17'!P26+'18.12.17'!P26+'25.12.17'!P26+'02.01.18'!P26</f>
        <v>10924.64</v>
      </c>
      <c r="Q26" s="30">
        <f t="shared" si="2"/>
        <v>0</v>
      </c>
      <c r="R26" s="2">
        <v>1</v>
      </c>
      <c r="S26" s="2">
        <v>0</v>
      </c>
      <c r="T26" s="2" t="str">
        <f t="shared" si="3"/>
        <v/>
      </c>
      <c r="U26" s="2" t="str">
        <f t="shared" si="4"/>
        <v/>
      </c>
      <c r="V26" s="2" t="str">
        <f t="shared" si="5"/>
        <v/>
      </c>
      <c r="X26" s="60"/>
    </row>
    <row r="27" spans="1:24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f>'10.01.17'!H24+'16.01.17'!H24+'23.01.17'!H27+'30.01.17'!H27+'06.02.17'!H27+'13.02.17'!H27+'20.02.17'!H27+'27.02.17'!H27+'06.03.17'!H27+'13.03.17'!H27+'20.03.17'!H27+'27.03.17'!H27+'03.04.17'!H27+'10.04.17'!H27+'18.04.17'!H27+'24.04.17'!H27+'03.05.17'!H27+'10.05.17'!H27+'15.05.17'!H27+'22.05.17'!H27+'29.05.17'!H27+'06.06.17'!H27+'12.06.17'!H27+'19.06.17'!H27+'26.06.17'!H27+'03.07.17'!H27+'10.07.17'!H27+'17.07.17'!H27+'24.07.17'!H27+'31.07.17'!H27+'07.08.17'!H27+'14.08.17'!H27+'21.08.17'!H27+'28.08.17'!H27+'04.09.17'!H27+'11.09.17'!H27+'18.09.17'!H27+'25.09.17'!H27+'02.10.17'!H27+'09.10.17'!H27+'16.10.17'!H27+'23.10.17'!H27+'30.10.17'!H27+'06.11.17'!H27+'13.11.17'!H27+'20.11.17'!H27+'27.11.17'!H27+'04.12.17'!H27+'11.12.17'!H27+'18.12.17'!H27+'25.12.17'!H27+'02.01.18'!H27</f>
        <v>36</v>
      </c>
      <c r="I27" s="25">
        <f>'10.01.17'!I24+'16.01.17'!I24+'23.01.17'!I27+'30.01.17'!I27+'06.02.17'!I27+'13.02.17'!I27+'20.02.17'!I27+'27.02.17'!I27+'06.03.17'!I27+'13.03.17'!I27+'20.03.17'!I27+'27.03.17'!I27+'03.04.17'!I27+'10.04.17'!I27+'18.04.17'!I27+'24.04.17'!I27+'03.05.17'!I27+'10.05.17'!I27+'15.05.17'!I27+'22.05.17'!I27+'29.05.17'!I27+'06.06.17'!I27+'12.06.17'!I27+'19.06.17'!I27+'26.06.17'!I27+'03.07.17'!I27+'10.07.17'!I27+'17.07.17'!I27+'24.07.17'!I27+'31.07.17'!I27+'07.08.17'!I27+'14.08.17'!I27+'21.08.17'!I27+'28.08.17'!I27+'04.09.17'!I27+'11.09.17'!I27+'18.09.17'!I27+'25.09.17'!I27+'02.10.17'!I27+'09.10.17'!I27+'16.10.17'!I27+'23.10.17'!I27+'30.10.17'!I27+'06.11.17'!I27+'13.11.17'!I27+'20.11.17'!I27+'27.11.17'!I27+'04.12.17'!I27+'11.12.17'!I27+'18.12.17'!I27+'25.12.17'!I27+'02.01.18'!I27</f>
        <v>15</v>
      </c>
      <c r="J27" s="25">
        <f>'10.01.17'!J24+'16.01.17'!J24+'23.01.17'!J27+'30.01.17'!J27+'06.02.17'!J27+'13.02.17'!J27+'20.02.17'!J27+'27.02.17'!J27+'06.03.17'!J27+'13.03.17'!J27+'20.03.17'!J27+'27.03.17'!J27+'03.04.17'!J27+'10.04.17'!J27+'18.04.17'!J27+'24.04.17'!J27+'03.05.17'!J27+'10.05.17'!J27+'15.05.17'!J27+'22.05.17'!J27+'29.05.17'!J27+'06.06.17'!J27+'12.06.17'!J27+'19.06.17'!J27+'26.06.17'!J27+'03.07.17'!J27+'10.07.17'!J27+'17.07.17'!J27+'24.07.17'!J27+'31.07.17'!J27+'07.08.17'!J27+'14.08.17'!J27+'21.08.17'!J27+'28.08.17'!J27+'04.09.17'!J27+'11.09.17'!J27+'18.09.17'!J27+'25.09.17'!J27+'02.10.17'!J27+'09.10.17'!J27+'16.10.17'!J27+'23.10.17'!J27+'30.10.17'!J27+'06.11.17'!J27+'13.11.17'!J27+'20.11.17'!J27+'27.11.17'!J27+'04.12.17'!J27+'11.12.17'!J27+'18.12.17'!J27+'25.12.17'!J27+'02.01.18'!J27</f>
        <v>15</v>
      </c>
      <c r="K27" s="26">
        <f>'10.01.17'!K24+'16.01.17'!K24+'23.01.17'!K27+'30.01.17'!K27+'06.02.17'!K27+'13.02.17'!K27+'20.02.17'!K27+'27.02.17'!K27+'06.03.17'!K27+'13.03.17'!K27+'20.03.17'!K27+'27.03.17'!K27+'03.04.17'!K27+'10.04.17'!K27+'18.04.17'!K27+'24.04.17'!K27+'03.05.17'!K27+'10.05.17'!K27+'15.05.17'!K27+'22.05.17'!K27+'29.05.17'!K27+'06.06.17'!K27+'12.06.17'!K27+'19.06.17'!K27+'26.06.17'!K27+'03.07.17'!K27+'10.07.17'!K27+'17.07.17'!K27+'24.07.17'!K27+'31.07.17'!K27+'07.08.17'!K27+'14.08.17'!K27+'21.08.17'!K27+'28.08.17'!K27+'04.09.17'!K27+'11.09.17'!K27+'18.09.17'!K27+'25.09.17'!K27+'02.10.17'!K27+'09.10.17'!K27+'16.10.17'!K27+'23.10.17'!K27+'30.10.17'!K27+'06.11.17'!K27+'13.11.17'!K27+'20.11.17'!K27+'27.11.17'!K27+'04.12.17'!K27+'11.12.17'!K27+'18.12.17'!K27+'25.12.17'!K27+'02.01.18'!K27</f>
        <v>10596</v>
      </c>
      <c r="L27" s="26">
        <f>'10.01.17'!L24+'16.01.17'!L24+'23.01.17'!L27+'30.01.17'!L27+'06.02.17'!L27+'13.02.17'!L27+'20.02.17'!L27+'27.02.17'!L27+'06.03.17'!L27+'13.03.17'!L27+'20.03.17'!L27+'27.03.17'!L27+'03.04.17'!L27+'10.04.17'!L27+'18.04.17'!L27+'24.04.17'!L27+'03.05.17'!L27+'10.05.17'!L27+'15.05.17'!L27+'22.05.17'!L27+'29.05.17'!L27+'06.06.17'!L27+'12.06.17'!L27+'19.06.17'!L27+'26.06.17'!L27+'03.07.17'!L27+'10.07.17'!L27+'17.07.17'!L27+'24.07.17'!L27+'31.07.17'!L27+'07.08.17'!L27+'14.08.17'!L27+'21.08.17'!L27+'28.08.17'!L27+'04.09.17'!L27+'11.09.17'!L27+'18.09.17'!L27+'25.09.17'!L27+'02.10.17'!L27+'09.10.17'!L27+'16.10.17'!L27+'23.10.17'!L27+'30.10.17'!L27+'06.11.17'!L27+'13.11.17'!L27+'20.11.17'!L27+'27.11.17'!L27+'04.12.17'!L27+'11.12.17'!L27+'18.12.17'!L27+'25.12.17'!L27+'02.01.18'!L27</f>
        <v>10596</v>
      </c>
      <c r="M27" s="27">
        <f t="shared" si="1"/>
        <v>0</v>
      </c>
      <c r="N27" s="25">
        <f>'10.01.17'!N24+'16.01.17'!N24+'23.01.17'!N27+'30.01.17'!N27+'06.02.17'!N27+'13.02.17'!N27+'20.02.17'!N27+'27.02.17'!N27+'06.03.17'!N27+'13.03.17'!N27+'20.03.17'!N27+'27.03.17'!N27+'03.04.17'!N27+'10.04.17'!N27+'18.04.17'!N27+'24.04.17'!N27+'03.05.17'!N27+'10.05.17'!N27+'15.05.17'!N27+'22.05.17'!N27+'29.05.17'!N27+'06.06.17'!N27+'12.06.17'!N27+'19.06.17'!N27+'26.06.17'!N27+'03.07.17'!N27+'10.07.17'!N27+'17.07.17'!N27+'24.07.17'!N27+'31.07.17'!N27+'07.08.17'!N27+'14.08.17'!N27+'21.08.17'!N27+'28.08.17'!N27+'04.09.17'!N27+'11.09.17'!N27+'18.09.17'!N27+'25.09.17'!N27+'02.10.17'!N27+'09.10.17'!N27+'16.10.17'!N27+'23.10.17'!N27+'30.10.17'!N27+'06.11.17'!N27+'13.11.17'!N27+'20.11.17'!N27+'27.11.17'!N27+'04.12.17'!N27+'11.12.17'!N27+'18.12.17'!N27+'25.12.17'!N27+'02.01.18'!N27</f>
        <v>0</v>
      </c>
      <c r="O27" s="26">
        <f>'10.01.17'!O24+'16.01.17'!O24+'23.01.17'!O27+'30.01.17'!O27+'06.02.17'!O27+'13.02.17'!O27+'20.02.17'!O27+'27.02.17'!O27+'06.03.17'!O27+'13.03.17'!O27+'20.03.17'!O27+'27.03.17'!O27+'03.04.17'!O27+'10.04.17'!O27+'18.04.17'!O27+'24.04.17'!O27+'03.05.17'!O27+'10.05.17'!O27+'15.05.17'!O27+'22.05.17'!O27+'29.05.17'!O27+'06.06.17'!O27+'12.06.17'!O27+'19.06.17'!O27+'26.06.17'!O27+'03.07.17'!O27+'10.07.17'!O27+'17.07.17'!O27+'24.07.17'!O27+'31.07.17'!O27+'07.08.17'!O27+'14.08.17'!O27+'21.08.17'!O27+'28.08.17'!O27+'04.09.17'!O27+'11.09.17'!O27+'18.09.17'!O27+'25.09.17'!O27+'02.10.17'!O27+'09.10.17'!O27+'16.10.17'!O27+'23.10.17'!O27+'30.10.17'!O27+'06.11.17'!O27+'13.11.17'!O27+'20.11.17'!O27+'27.11.17'!O27+'04.12.17'!O27+'11.12.17'!O27+'18.12.17'!O27+'25.12.17'!O27+'02.01.18'!O27</f>
        <v>0</v>
      </c>
      <c r="P27" s="26">
        <f>'10.01.17'!P24+'16.01.17'!P24+'23.01.17'!P27+'30.01.17'!P27+'06.02.17'!P27+'13.02.17'!P27+'20.02.17'!P27+'27.02.17'!P27+'06.03.17'!P27+'13.03.17'!P27+'20.03.17'!P27+'27.03.17'!P27+'03.04.17'!P27+'10.04.17'!P27+'18.04.17'!P27+'24.04.17'!P27+'03.05.17'!P27+'10.05.17'!P27+'15.05.17'!P27+'22.05.17'!P27+'29.05.17'!P27+'06.06.17'!P27+'12.06.17'!P27+'19.06.17'!P27+'26.06.17'!P27+'03.07.17'!P27+'10.07.17'!P27+'17.07.17'!P27+'24.07.17'!P27+'31.07.17'!P27+'07.08.17'!P27+'14.08.17'!P27+'21.08.17'!P27+'28.08.17'!P27+'04.09.17'!P27+'11.09.17'!P27+'18.09.17'!P27+'25.09.17'!P27+'02.10.17'!P27+'09.10.17'!P27+'16.10.17'!P27+'23.10.17'!P27+'30.10.17'!P27+'06.11.17'!P27+'13.11.17'!P27+'20.11.17'!P27+'27.11.17'!P27+'04.12.17'!P27+'11.12.17'!P27+'18.12.17'!P27+'25.12.17'!P27+'02.01.18'!P27</f>
        <v>0</v>
      </c>
      <c r="Q27" s="30">
        <f t="shared" si="2"/>
        <v>0</v>
      </c>
      <c r="R27" s="2">
        <v>1</v>
      </c>
      <c r="S27" s="2">
        <v>0</v>
      </c>
      <c r="T27" s="2" t="str">
        <f t="shared" si="3"/>
        <v/>
      </c>
      <c r="U27" s="2" t="str">
        <f t="shared" si="4"/>
        <v/>
      </c>
      <c r="V27" s="2" t="str">
        <f t="shared" si="5"/>
        <v/>
      </c>
      <c r="X27" s="60"/>
    </row>
    <row r="28" spans="1:24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f>'10.01.17'!H25+'16.01.17'!H25+'23.01.17'!H28+'30.01.17'!H28+'06.02.17'!H28+'13.02.17'!H28+'20.02.17'!H28+'27.02.17'!H28+'06.03.17'!H28+'13.03.17'!H28+'20.03.17'!H28+'27.03.17'!H28+'03.04.17'!H28+'10.04.17'!H28+'18.04.17'!H28+'24.04.17'!H28+'03.05.17'!H28+'10.05.17'!H28+'15.05.17'!H28+'22.05.17'!H28+'29.05.17'!H28+'06.06.17'!H28+'12.06.17'!H28+'19.06.17'!H28+'26.06.17'!H28+'03.07.17'!H28+'10.07.17'!H28+'17.07.17'!H28+'24.07.17'!H28+'31.07.17'!H28+'07.08.17'!H28+'14.08.17'!H28+'21.08.17'!H28+'28.08.17'!H28+'04.09.17'!H28+'11.09.17'!H28+'18.09.17'!H28+'25.09.17'!H28+'02.10.17'!H28+'09.10.17'!H28+'16.10.17'!H28+'23.10.17'!H28+'30.10.17'!H28+'06.11.17'!H28+'13.11.17'!H28+'20.11.17'!H28+'27.11.17'!H28+'04.12.17'!H28+'11.12.17'!H28+'18.12.17'!H28+'25.12.17'!H28+'02.01.18'!H28</f>
        <v>59</v>
      </c>
      <c r="I28" s="25">
        <f>'10.01.17'!I25+'16.01.17'!I25+'23.01.17'!I28+'30.01.17'!I28+'06.02.17'!I28+'13.02.17'!I28+'20.02.17'!I28+'27.02.17'!I28+'06.03.17'!I28+'13.03.17'!I28+'20.03.17'!I28+'27.03.17'!I28+'03.04.17'!I28+'10.04.17'!I28+'18.04.17'!I28+'24.04.17'!I28+'03.05.17'!I28+'10.05.17'!I28+'15.05.17'!I28+'22.05.17'!I28+'29.05.17'!I28+'06.06.17'!I28+'12.06.17'!I28+'19.06.17'!I28+'26.06.17'!I28+'03.07.17'!I28+'10.07.17'!I28+'17.07.17'!I28+'24.07.17'!I28+'31.07.17'!I28+'07.08.17'!I28+'14.08.17'!I28+'21.08.17'!I28+'28.08.17'!I28+'04.09.17'!I28+'11.09.17'!I28+'18.09.17'!I28+'25.09.17'!I28+'02.10.17'!I28+'09.10.17'!I28+'16.10.17'!I28+'23.10.17'!I28+'30.10.17'!I28+'06.11.17'!I28+'13.11.17'!I28+'20.11.17'!I28+'27.11.17'!I28+'04.12.17'!I28+'11.12.17'!I28+'18.12.17'!I28+'25.12.17'!I28+'02.01.18'!I28</f>
        <v>14</v>
      </c>
      <c r="J28" s="25">
        <f>'10.01.17'!J25+'16.01.17'!J25+'23.01.17'!J28+'30.01.17'!J28+'06.02.17'!J28+'13.02.17'!J28+'20.02.17'!J28+'27.02.17'!J28+'06.03.17'!J28+'13.03.17'!J28+'20.03.17'!J28+'27.03.17'!J28+'03.04.17'!J28+'10.04.17'!J28+'18.04.17'!J28+'24.04.17'!J28+'03.05.17'!J28+'10.05.17'!J28+'15.05.17'!J28+'22.05.17'!J28+'29.05.17'!J28+'06.06.17'!J28+'12.06.17'!J28+'19.06.17'!J28+'26.06.17'!J28+'03.07.17'!J28+'10.07.17'!J28+'17.07.17'!J28+'24.07.17'!J28+'31.07.17'!J28+'07.08.17'!J28+'14.08.17'!J28+'21.08.17'!J28+'28.08.17'!J28+'04.09.17'!J28+'11.09.17'!J28+'18.09.17'!J28+'25.09.17'!J28+'02.10.17'!J28+'09.10.17'!J28+'16.10.17'!J28+'23.10.17'!J28+'30.10.17'!J28+'06.11.17'!J28+'13.11.17'!J28+'20.11.17'!J28+'27.11.17'!J28+'04.12.17'!J28+'11.12.17'!J28+'18.12.17'!J28+'25.12.17'!J28+'02.01.18'!J28</f>
        <v>17</v>
      </c>
      <c r="K28" s="26">
        <f>'10.01.17'!K25+'16.01.17'!K25+'23.01.17'!K28+'30.01.17'!K28+'06.02.17'!K28+'13.02.17'!K28+'20.02.17'!K28+'27.02.17'!K28+'06.03.17'!K28+'13.03.17'!K28+'20.03.17'!K28+'27.03.17'!K28+'03.04.17'!K28+'10.04.17'!K28+'18.04.17'!K28+'24.04.17'!K28+'03.05.17'!K28+'10.05.17'!K28+'15.05.17'!K28+'22.05.17'!K28+'29.05.17'!K28+'06.06.17'!K28+'12.06.17'!K28+'19.06.17'!K28+'26.06.17'!K28+'03.07.17'!K28+'10.07.17'!K28+'17.07.17'!K28+'24.07.17'!K28+'31.07.17'!K28+'07.08.17'!K28+'14.08.17'!K28+'21.08.17'!K28+'28.08.17'!K28+'04.09.17'!K28+'11.09.17'!K28+'18.09.17'!K28+'25.09.17'!K28+'02.10.17'!K28+'09.10.17'!K28+'16.10.17'!K28+'23.10.17'!K28+'30.10.17'!K28+'06.11.17'!K28+'13.11.17'!K28+'20.11.17'!K28+'27.11.17'!K28+'04.12.17'!K28+'11.12.17'!K28+'18.12.17'!K28+'25.12.17'!K28+'02.01.18'!K28</f>
        <v>6387.0500000000011</v>
      </c>
      <c r="L28" s="26">
        <f>'10.01.17'!L25+'16.01.17'!L25+'23.01.17'!L28+'30.01.17'!L28+'06.02.17'!L28+'13.02.17'!L28+'20.02.17'!L28+'27.02.17'!L28+'06.03.17'!L28+'13.03.17'!L28+'20.03.17'!L28+'27.03.17'!L28+'03.04.17'!L28+'10.04.17'!L28+'18.04.17'!L28+'24.04.17'!L28+'03.05.17'!L28+'10.05.17'!L28+'15.05.17'!L28+'22.05.17'!L28+'29.05.17'!L28+'06.06.17'!L28+'12.06.17'!L28+'19.06.17'!L28+'26.06.17'!L28+'03.07.17'!L28+'10.07.17'!L28+'17.07.17'!L28+'24.07.17'!L28+'31.07.17'!L28+'07.08.17'!L28+'14.08.17'!L28+'21.08.17'!L28+'28.08.17'!L28+'04.09.17'!L28+'11.09.17'!L28+'18.09.17'!L28+'25.09.17'!L28+'02.10.17'!L28+'09.10.17'!L28+'16.10.17'!L28+'23.10.17'!L28+'30.10.17'!L28+'06.11.17'!L28+'13.11.17'!L28+'20.11.17'!L28+'27.11.17'!L28+'04.12.17'!L28+'11.12.17'!L28+'18.12.17'!L28+'25.12.17'!L28+'02.01.18'!L28</f>
        <v>6387.0499999999993</v>
      </c>
      <c r="M28" s="27">
        <f t="shared" si="1"/>
        <v>0</v>
      </c>
      <c r="N28" s="25">
        <f>'10.01.17'!N25+'16.01.17'!N25+'23.01.17'!N28+'30.01.17'!N28+'06.02.17'!N28+'13.02.17'!N28+'20.02.17'!N28+'27.02.17'!N28+'06.03.17'!N28+'13.03.17'!N28+'20.03.17'!N28+'27.03.17'!N28+'03.04.17'!N28+'10.04.17'!N28+'18.04.17'!N28+'24.04.17'!N28+'03.05.17'!N28+'10.05.17'!N28+'15.05.17'!N28+'22.05.17'!N28+'29.05.17'!N28+'06.06.17'!N28+'12.06.17'!N28+'19.06.17'!N28+'26.06.17'!N28+'03.07.17'!N28+'10.07.17'!N28+'17.07.17'!N28+'24.07.17'!N28+'31.07.17'!N28+'07.08.17'!N28+'14.08.17'!N28+'21.08.17'!N28+'28.08.17'!N28+'04.09.17'!N28+'11.09.17'!N28+'18.09.17'!N28+'25.09.17'!N28+'02.10.17'!N28+'09.10.17'!N28+'16.10.17'!N28+'23.10.17'!N28+'30.10.17'!N28+'06.11.17'!N28+'13.11.17'!N28+'20.11.17'!N28+'27.11.17'!N28+'04.12.17'!N28+'11.12.17'!N28+'18.12.17'!N28+'25.12.17'!N28+'02.01.18'!N28</f>
        <v>24</v>
      </c>
      <c r="O28" s="26">
        <f>'10.01.17'!O25+'16.01.17'!O25+'23.01.17'!O28+'30.01.17'!O28+'06.02.17'!O28+'13.02.17'!O28+'20.02.17'!O28+'27.02.17'!O28+'06.03.17'!O28+'13.03.17'!O28+'20.03.17'!O28+'27.03.17'!O28+'03.04.17'!O28+'10.04.17'!O28+'18.04.17'!O28+'24.04.17'!O28+'03.05.17'!O28+'10.05.17'!O28+'15.05.17'!O28+'22.05.17'!O28+'29.05.17'!O28+'06.06.17'!O28+'12.06.17'!O28+'19.06.17'!O28+'26.06.17'!O28+'03.07.17'!O28+'10.07.17'!O28+'17.07.17'!O28+'24.07.17'!O28+'31.07.17'!O28+'07.08.17'!O28+'14.08.17'!O28+'21.08.17'!O28+'28.08.17'!O28+'04.09.17'!O28+'11.09.17'!O28+'18.09.17'!O28+'25.09.17'!O28+'02.10.17'!O28+'09.10.17'!O28+'16.10.17'!O28+'23.10.17'!O28+'30.10.17'!O28+'06.11.17'!O28+'13.11.17'!O28+'20.11.17'!O28+'27.11.17'!O28+'04.12.17'!O28+'11.12.17'!O28+'18.12.17'!O28+'25.12.17'!O28+'02.01.18'!O28</f>
        <v>7452.41</v>
      </c>
      <c r="P28" s="26">
        <f>'10.01.17'!P25+'16.01.17'!P25+'23.01.17'!P28+'30.01.17'!P28+'06.02.17'!P28+'13.02.17'!P28+'20.02.17'!P28+'27.02.17'!P28+'06.03.17'!P28+'13.03.17'!P28+'20.03.17'!P28+'27.03.17'!P28+'03.04.17'!P28+'10.04.17'!P28+'18.04.17'!P28+'24.04.17'!P28+'03.05.17'!P28+'10.05.17'!P28+'15.05.17'!P28+'22.05.17'!P28+'29.05.17'!P28+'06.06.17'!P28+'12.06.17'!P28+'19.06.17'!P28+'26.06.17'!P28+'03.07.17'!P28+'10.07.17'!P28+'17.07.17'!P28+'24.07.17'!P28+'31.07.17'!P28+'07.08.17'!P28+'14.08.17'!P28+'21.08.17'!P28+'28.08.17'!P28+'04.09.17'!P28+'11.09.17'!P28+'18.09.17'!P28+'25.09.17'!P28+'02.10.17'!P28+'09.10.17'!P28+'16.10.17'!P28+'23.10.17'!P28+'30.10.17'!P28+'06.11.17'!P28+'13.11.17'!P28+'20.11.17'!P28+'27.11.17'!P28+'04.12.17'!P28+'11.12.17'!P28+'18.12.17'!P28+'25.12.17'!P28+'02.01.18'!P28</f>
        <v>7452.41</v>
      </c>
      <c r="Q28" s="30">
        <f t="shared" si="2"/>
        <v>0</v>
      </c>
      <c r="R28" s="2">
        <v>1</v>
      </c>
      <c r="S28" s="2">
        <v>0</v>
      </c>
      <c r="T28" s="2" t="str">
        <f t="shared" si="3"/>
        <v/>
      </c>
      <c r="U28" s="2" t="str">
        <f t="shared" si="4"/>
        <v/>
      </c>
      <c r="V28" s="2" t="str">
        <f t="shared" si="5"/>
        <v/>
      </c>
      <c r="X28" s="60"/>
    </row>
    <row r="29" spans="1:24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f>'23.01.17'!H29+'30.01.17'!H29+'06.02.17'!H29+'13.02.17'!H29+'20.02.17'!H29+'27.02.17'!H29+'06.03.17'!H29+'13.03.17'!H29+'20.03.17'!H29+'27.03.17'!H29+'03.04.17'!H29+'10.04.17'!H29+'18.04.17'!H29+'24.04.17'!H29+'03.05.17'!H29+'10.05.17'!H29+'15.05.17'!H29+'22.05.17'!H29+'29.05.17'!H29+'06.06.17'!H29+'12.06.17'!H29+'19.06.17'!H29+'26.06.17'!H29+'03.07.17'!H29+'10.07.17'!H29+'17.07.17'!H29+'24.07.17'!H29+'31.07.17'!H29+'07.08.17'!H29+'14.08.17'!H29+'21.08.17'!H29+'28.08.17'!H29+'04.09.17'!H29+'11.09.17'!H29+'18.09.17'!H29+'25.09.17'!H29+'02.10.17'!H29+'09.10.17'!H29+'16.10.17'!H29+'23.10.17'!H29+'30.10.17'!H29+'06.11.17'!H29+'13.11.17'!H29+'20.11.17'!H29+'27.11.17'!H29+'04.12.17'!H29+'11.12.17'!H29+'18.12.17'!H29+'25.12.17'!H29+'02.01.18'!H29</f>
        <v>18</v>
      </c>
      <c r="I29" s="25">
        <f>'23.01.17'!I29+'30.01.17'!I29+'06.02.17'!I29+'13.02.17'!I29+'20.02.17'!I29+'27.02.17'!I29+'06.03.17'!I29+'13.03.17'!I29+'20.03.17'!I29+'27.03.17'!I29+'03.04.17'!I29+'10.04.17'!I29+'18.04.17'!I29+'24.04.17'!I29+'03.05.17'!I29+'10.05.17'!I29+'15.05.17'!I29+'22.05.17'!I29+'29.05.17'!I29+'06.06.17'!I29+'12.06.17'!I29+'19.06.17'!I29+'26.06.17'!I29+'03.07.17'!I29+'10.07.17'!I29+'17.07.17'!I29+'24.07.17'!I29+'31.07.17'!I29+'07.08.17'!I29+'14.08.17'!I29+'21.08.17'!I29+'28.08.17'!I29+'04.09.17'!I29+'11.09.17'!I29+'18.09.17'!I29+'25.09.17'!I29+'02.10.17'!I29+'09.10.17'!I29+'16.10.17'!I29+'23.10.17'!I29+'30.10.17'!I29+'06.11.17'!I29+'13.11.17'!I29+'20.11.17'!I29+'27.11.17'!I29+'04.12.17'!I29+'11.12.17'!I29+'18.12.17'!I29+'25.12.17'!I29+'02.01.18'!I29</f>
        <v>1</v>
      </c>
      <c r="J29" s="25">
        <f>'23.01.17'!J29+'30.01.17'!J29+'06.02.17'!J29+'13.02.17'!J29+'20.02.17'!J29+'27.02.17'!J29+'06.03.17'!J29+'13.03.17'!J29+'20.03.17'!J29+'27.03.17'!J29+'03.04.17'!J29+'10.04.17'!J29+'18.04.17'!J29+'24.04.17'!J29+'03.05.17'!J29+'10.05.17'!J29+'15.05.17'!J29+'22.05.17'!J29+'29.05.17'!J29+'06.06.17'!J29+'12.06.17'!J29+'19.06.17'!J29+'26.06.17'!J29+'03.07.17'!J29+'10.07.17'!J29+'17.07.17'!J29+'24.07.17'!J29+'31.07.17'!J29+'07.08.17'!J29+'14.08.17'!J29+'21.08.17'!J29+'28.08.17'!J29+'04.09.17'!J29+'11.09.17'!J29+'18.09.17'!J29+'25.09.17'!J29+'02.10.17'!J29+'09.10.17'!J29+'16.10.17'!J29+'23.10.17'!J29+'30.10.17'!J29+'06.11.17'!J29+'13.11.17'!J29+'20.11.17'!J29+'27.11.17'!J29+'04.12.17'!J29+'11.12.17'!J29+'18.12.17'!J29+'25.12.17'!J29+'02.01.18'!J29</f>
        <v>1</v>
      </c>
      <c r="K29" s="26">
        <f>'23.01.17'!K29+'30.01.17'!K29+'06.02.17'!K29+'13.02.17'!K29+'20.02.17'!K29+'27.02.17'!K29+'06.03.17'!K29+'13.03.17'!K29+'20.03.17'!K29+'27.03.17'!K29+'03.04.17'!K29+'10.04.17'!K29+'18.04.17'!K29+'24.04.17'!K29+'03.05.17'!K29+'10.05.17'!K29+'15.05.17'!K29+'22.05.17'!K29+'29.05.17'!K29+'06.06.17'!K29+'12.06.17'!K29+'19.06.17'!K29+'26.06.17'!K29+'03.07.17'!K29+'10.07.17'!K29+'17.07.17'!K29+'24.07.17'!K29+'31.07.17'!K29+'07.08.17'!K29+'14.08.17'!K29+'21.08.17'!K29+'28.08.17'!K29+'04.09.17'!K29+'11.09.17'!K29+'18.09.17'!K29+'25.09.17'!K29+'02.10.17'!K29+'09.10.17'!K29+'16.10.17'!K29+'23.10.17'!K29+'30.10.17'!K29+'06.11.17'!K29+'13.11.17'!K29+'20.11.17'!K29+'27.11.17'!K29+'04.12.17'!K29+'11.12.17'!K29+'18.12.17'!K29+'25.12.17'!K29+'02.01.18'!K29</f>
        <v>336.8</v>
      </c>
      <c r="L29" s="26">
        <f>'23.01.17'!L29+'30.01.17'!L29+'06.02.17'!L29+'13.02.17'!L29+'20.02.17'!L29+'27.02.17'!L29+'06.03.17'!L29+'13.03.17'!L29+'20.03.17'!L29+'27.03.17'!L29+'03.04.17'!L29+'10.04.17'!L29+'18.04.17'!L29+'24.04.17'!L29+'03.05.17'!L29+'10.05.17'!L29+'15.05.17'!L29+'22.05.17'!L29+'29.05.17'!L29+'06.06.17'!L29+'12.06.17'!L29+'19.06.17'!L29+'26.06.17'!L29+'03.07.17'!L29+'10.07.17'!L29+'17.07.17'!L29+'24.07.17'!L29+'31.07.17'!L29+'07.08.17'!L29+'14.08.17'!L29+'21.08.17'!L29+'28.08.17'!L29+'04.09.17'!L29+'11.09.17'!L29+'18.09.17'!L29+'25.09.17'!L29+'02.10.17'!L29+'09.10.17'!L29+'16.10.17'!L29+'23.10.17'!L29+'30.10.17'!L29+'06.11.17'!L29+'13.11.17'!L29+'20.11.17'!L29+'27.11.17'!L29+'04.12.17'!L29+'11.12.17'!L29+'18.12.17'!L29+'25.12.17'!L29+'02.01.18'!L29</f>
        <v>336.8</v>
      </c>
      <c r="M29" s="27">
        <f t="shared" si="1"/>
        <v>0</v>
      </c>
      <c r="N29" s="25">
        <f>'23.01.17'!N29+'30.01.17'!N29+'06.02.17'!N29+'13.02.17'!N29+'20.02.17'!N29+'27.02.17'!N29+'06.03.17'!N29+'13.03.17'!N29+'20.03.17'!N29+'27.03.17'!N29+'03.04.17'!N29+'10.04.17'!N29+'18.04.17'!N29+'24.04.17'!N29+'03.05.17'!N29+'10.05.17'!N29+'15.05.17'!N29+'22.05.17'!N29+'29.05.17'!N29+'06.06.17'!N29+'12.06.17'!N29+'19.06.17'!N29+'26.06.17'!N29+'03.07.17'!N29+'10.07.17'!N29+'17.07.17'!N29+'24.07.17'!N29+'31.07.17'!N29+'07.08.17'!N29+'14.08.17'!N29+'21.08.17'!N29+'28.08.17'!N29+'04.09.17'!N29+'11.09.17'!N29+'18.09.17'!N29+'25.09.17'!N29+'02.10.17'!N29+'09.10.17'!N29+'16.10.17'!N29+'23.10.17'!N29+'30.10.17'!N29+'06.11.17'!N29+'13.11.17'!N29+'20.11.17'!N29+'27.11.17'!N29+'04.12.17'!N29+'11.12.17'!N29+'18.12.17'!N29+'25.12.17'!N29+'02.01.18'!N29</f>
        <v>0</v>
      </c>
      <c r="O29" s="26">
        <f>'23.01.17'!O29+'30.01.17'!O29+'06.02.17'!O29+'13.02.17'!O29+'20.02.17'!O29+'27.02.17'!O29+'06.03.17'!O29+'13.03.17'!O29+'20.03.17'!O29+'27.03.17'!O29+'03.04.17'!O29+'10.04.17'!O29+'18.04.17'!O29+'24.04.17'!O29+'03.05.17'!O29+'10.05.17'!O29+'15.05.17'!O29+'22.05.17'!O29+'29.05.17'!O29+'06.06.17'!O29+'12.06.17'!O29+'19.06.17'!O29+'26.06.17'!O29+'03.07.17'!O29+'10.07.17'!O29+'17.07.17'!O29+'24.07.17'!O29+'31.07.17'!O29+'07.08.17'!O29+'14.08.17'!O29+'21.08.17'!O29+'28.08.17'!O29+'04.09.17'!O29+'11.09.17'!O29+'18.09.17'!O29+'25.09.17'!O29+'02.10.17'!O29+'09.10.17'!O29+'16.10.17'!O29+'23.10.17'!O29+'30.10.17'!O29+'06.11.17'!O29+'13.11.17'!O29+'20.11.17'!O29+'27.11.17'!O29+'04.12.17'!O29+'11.12.17'!O29+'18.12.17'!O29+'25.12.17'!O29+'02.01.18'!O29</f>
        <v>0</v>
      </c>
      <c r="P29" s="26">
        <f>'23.01.17'!P29+'30.01.17'!P29+'06.02.17'!P29+'13.02.17'!P29+'20.02.17'!P29+'27.02.17'!P29+'06.03.17'!P29+'13.03.17'!P29+'20.03.17'!P29+'27.03.17'!P29+'03.04.17'!P29+'10.04.17'!P29+'18.04.17'!P29+'24.04.17'!P29+'03.05.17'!P29+'10.05.17'!P29+'15.05.17'!P29+'22.05.17'!P29+'29.05.17'!P29+'06.06.17'!P29+'12.06.17'!P29+'19.06.17'!P29+'26.06.17'!P29+'03.07.17'!P29+'10.07.17'!P29+'17.07.17'!P29+'24.07.17'!P29+'31.07.17'!P29+'07.08.17'!P29+'14.08.17'!P29+'21.08.17'!P29+'28.08.17'!P29+'04.09.17'!P29+'11.09.17'!P29+'18.09.17'!P29+'25.09.17'!P29+'02.10.17'!P29+'09.10.17'!P29+'16.10.17'!P29+'23.10.17'!P29+'30.10.17'!P29+'06.11.17'!P29+'13.11.17'!P29+'20.11.17'!P29+'27.11.17'!P29+'04.12.17'!P29+'11.12.17'!P29+'18.12.17'!P29+'25.12.17'!P29+'02.01.18'!P29</f>
        <v>0</v>
      </c>
      <c r="Q29" s="30">
        <f t="shared" si="2"/>
        <v>0</v>
      </c>
      <c r="R29" s="2">
        <v>1</v>
      </c>
      <c r="S29" s="2">
        <v>0</v>
      </c>
      <c r="T29" s="2" t="str">
        <f t="shared" si="3"/>
        <v/>
      </c>
      <c r="U29" s="2" t="str">
        <f t="shared" si="4"/>
        <v/>
      </c>
      <c r="V29" s="2" t="str">
        <f t="shared" si="5"/>
        <v/>
      </c>
      <c r="X29" s="60"/>
    </row>
    <row r="30" spans="1:24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>
        <f>'10.01.17'!H26+'16.01.17'!H26+'23.01.17'!H30+'30.01.17'!H30+'06.02.17'!H30+'13.02.17'!H30+'20.02.17'!H30+'27.02.17'!H30+'06.03.17'!H30+'13.03.17'!H30+'20.03.17'!H30+'27.03.17'!H30+'03.04.17'!H30+'10.04.17'!H30+'18.04.17'!H30+'24.04.17'!H30+'03.05.17'!H30+'10.05.17'!H30+'15.05.17'!H30+'22.05.17'!H30+'29.05.17'!H30+'06.06.17'!H30+'12.06.17'!H30+'19.06.17'!H30+'26.06.17'!H30+'03.07.17'!H30+'10.07.17'!H30+'17.07.17'!H30+'24.07.17'!H30+'31.07.17'!H30+'07.08.17'!H30+'14.08.17'!H30+'21.08.17'!H30+'28.08.17'!H30+'04.09.17'!H30+'11.09.17'!H30+'18.09.17'!H30+'25.09.17'!H30+'02.10.17'!H30+'09.10.17'!H30+'16.10.17'!H30+'23.10.17'!H30+'30.10.17'!H30+'06.11.17'!H30+'13.11.17'!H30+'20.11.17'!H30+'27.11.17'!H30+'04.12.17'!H30+'11.12.17'!H30+'18.12.17'!H30+'25.12.17'!H30+'02.01.18'!H30</f>
        <v>0</v>
      </c>
      <c r="I30" s="25">
        <f>'10.01.17'!I26+'16.01.17'!I26+'23.01.17'!I30+'30.01.17'!I30+'06.02.17'!I30+'13.02.17'!I30+'20.02.17'!I30+'27.02.17'!I30+'06.03.17'!I30+'13.03.17'!I30+'20.03.17'!I30+'27.03.17'!I30+'03.04.17'!I30+'10.04.17'!I30+'18.04.17'!I30+'24.04.17'!I30+'03.05.17'!I30+'10.05.17'!I30+'15.05.17'!I30+'22.05.17'!I30+'29.05.17'!I30+'06.06.17'!I30+'12.06.17'!I30+'19.06.17'!I30+'26.06.17'!I30+'03.07.17'!I30+'10.07.17'!I30+'17.07.17'!I30+'24.07.17'!I30+'31.07.17'!I30+'07.08.17'!I30+'14.08.17'!I30+'21.08.17'!I30+'28.08.17'!I30+'04.09.17'!I30+'11.09.17'!I30+'18.09.17'!I30+'25.09.17'!I30+'02.10.17'!I30+'09.10.17'!I30+'16.10.17'!I30+'23.10.17'!I30+'30.10.17'!I30+'06.11.17'!I30+'13.11.17'!I30+'20.11.17'!I30+'27.11.17'!I30+'04.12.17'!I30+'11.12.17'!I30+'18.12.17'!I30+'25.12.17'!I30+'02.01.18'!I30</f>
        <v>0</v>
      </c>
      <c r="J30" s="25">
        <f>'10.01.17'!J26+'16.01.17'!J26+'23.01.17'!J30+'30.01.17'!J30+'06.02.17'!J30+'13.02.17'!J30+'20.02.17'!J30+'27.02.17'!J30+'06.03.17'!J30+'13.03.17'!J30+'20.03.17'!J30+'27.03.17'!J30+'03.04.17'!J30+'10.04.17'!J30+'18.04.17'!J30+'24.04.17'!J30+'03.05.17'!J30+'10.05.17'!J30+'15.05.17'!J30+'22.05.17'!J30+'29.05.17'!J30+'06.06.17'!J30+'12.06.17'!J30+'19.06.17'!J30+'26.06.17'!J30+'03.07.17'!J30+'10.07.17'!J30+'17.07.17'!J30+'24.07.17'!J30+'31.07.17'!J30+'07.08.17'!J30+'14.08.17'!J30+'21.08.17'!J30+'28.08.17'!J30+'04.09.17'!J30+'11.09.17'!J30+'18.09.17'!J30+'25.09.17'!J30+'02.10.17'!J30+'09.10.17'!J30+'16.10.17'!J30+'23.10.17'!J30+'30.10.17'!J30+'06.11.17'!J30+'13.11.17'!J30+'20.11.17'!J30+'27.11.17'!J30+'04.12.17'!J30+'11.12.17'!J30+'18.12.17'!J30+'25.12.17'!J30+'02.01.18'!J30</f>
        <v>0</v>
      </c>
      <c r="K30" s="26">
        <f>'10.01.17'!K26+'16.01.17'!K26+'23.01.17'!K30+'30.01.17'!K30+'06.02.17'!K30+'13.02.17'!K30+'20.02.17'!K30+'27.02.17'!K30+'06.03.17'!K30+'13.03.17'!K30+'20.03.17'!K30+'27.03.17'!K30+'03.04.17'!K30+'10.04.17'!K30+'18.04.17'!K30+'24.04.17'!K30+'03.05.17'!K30+'10.05.17'!K30+'15.05.17'!K30+'22.05.17'!K30+'29.05.17'!K30+'06.06.17'!K30+'12.06.17'!K30+'19.06.17'!K30+'26.06.17'!K30+'03.07.17'!K30+'10.07.17'!K30+'17.07.17'!K30+'24.07.17'!K30+'31.07.17'!K30+'07.08.17'!K30+'14.08.17'!K30+'21.08.17'!K30+'28.08.17'!K30+'04.09.17'!K30+'11.09.17'!K30+'18.09.17'!K30+'25.09.17'!K30+'02.10.17'!K30+'09.10.17'!K30+'16.10.17'!K30+'23.10.17'!K30+'30.10.17'!K30+'06.11.17'!K30+'13.11.17'!K30+'20.11.17'!K30+'27.11.17'!K30+'04.12.17'!K30+'11.12.17'!K30+'18.12.17'!K30+'25.12.17'!K30+'02.01.18'!K30</f>
        <v>0</v>
      </c>
      <c r="L30" s="26">
        <f>'10.01.17'!L26+'16.01.17'!L26+'23.01.17'!L30+'30.01.17'!L30+'06.02.17'!L30+'13.02.17'!L30+'20.02.17'!L30+'27.02.17'!L30+'06.03.17'!L30+'13.03.17'!L30+'20.03.17'!L30+'27.03.17'!L30+'03.04.17'!L30+'10.04.17'!L30+'18.04.17'!L30+'24.04.17'!L30+'03.05.17'!L30+'10.05.17'!L30+'15.05.17'!L30+'22.05.17'!L30+'29.05.17'!L30+'06.06.17'!L30+'12.06.17'!L30+'19.06.17'!L30+'26.06.17'!L30+'03.07.17'!L30+'10.07.17'!L30+'17.07.17'!L30+'24.07.17'!L30+'31.07.17'!L30+'07.08.17'!L30+'14.08.17'!L30+'21.08.17'!L30+'28.08.17'!L30+'04.09.17'!L30+'11.09.17'!L30+'18.09.17'!L30+'25.09.17'!L30+'02.10.17'!L30+'09.10.17'!L30+'16.10.17'!L30+'23.10.17'!L30+'30.10.17'!L30+'06.11.17'!L30+'13.11.17'!L30+'20.11.17'!L30+'27.11.17'!L30+'04.12.17'!L30+'11.12.17'!L30+'18.12.17'!L30+'25.12.17'!L30+'02.01.18'!L30</f>
        <v>0</v>
      </c>
      <c r="M30" s="27">
        <f t="shared" si="1"/>
        <v>0</v>
      </c>
      <c r="N30" s="25">
        <f>'10.01.17'!N26+'16.01.17'!N26+'23.01.17'!N30+'30.01.17'!N30+'06.02.17'!N30+'13.02.17'!N30+'20.02.17'!N30+'27.02.17'!N30+'06.03.17'!N30+'13.03.17'!N30+'20.03.17'!N30+'27.03.17'!N30+'03.04.17'!N30+'10.04.17'!N30+'18.04.17'!N30+'24.04.17'!N30+'03.05.17'!N30+'10.05.17'!N30+'15.05.17'!N30+'22.05.17'!N30+'29.05.17'!N30+'06.06.17'!N30+'12.06.17'!N30+'19.06.17'!N30+'26.06.17'!N30+'03.07.17'!N30+'10.07.17'!N30+'17.07.17'!N30+'24.07.17'!N30+'31.07.17'!N30+'07.08.17'!N30+'14.08.17'!N30+'21.08.17'!N30+'28.08.17'!N30+'04.09.17'!N30+'11.09.17'!N30+'18.09.17'!N30+'25.09.17'!N30+'02.10.17'!N30+'09.10.17'!N30+'16.10.17'!N30+'23.10.17'!N30+'30.10.17'!N30+'06.11.17'!N30+'13.11.17'!N30+'20.11.17'!N30+'27.11.17'!N30+'04.12.17'!N30+'11.12.17'!N30+'18.12.17'!N30+'25.12.17'!N30+'02.01.18'!N30</f>
        <v>0</v>
      </c>
      <c r="O30" s="26">
        <f>'10.01.17'!O26+'16.01.17'!O26+'23.01.17'!O30+'30.01.17'!O30+'06.02.17'!O30+'13.02.17'!O30+'20.02.17'!O30+'27.02.17'!O30+'06.03.17'!O30+'13.03.17'!O30+'20.03.17'!O30+'27.03.17'!O30+'03.04.17'!O30+'10.04.17'!O30+'18.04.17'!O30+'24.04.17'!O30+'03.05.17'!O30+'10.05.17'!O30+'15.05.17'!O30+'22.05.17'!O30+'29.05.17'!O30+'06.06.17'!O30+'12.06.17'!O30+'19.06.17'!O30+'26.06.17'!O30+'03.07.17'!O30+'10.07.17'!O30+'17.07.17'!O30+'24.07.17'!O30+'31.07.17'!O30+'07.08.17'!O30+'14.08.17'!O30+'21.08.17'!O30+'28.08.17'!O30+'04.09.17'!O30+'11.09.17'!O30+'18.09.17'!O30+'25.09.17'!O30+'02.10.17'!O30+'09.10.17'!O30+'16.10.17'!O30+'23.10.17'!O30+'30.10.17'!O30+'06.11.17'!O30+'13.11.17'!O30+'20.11.17'!O30+'27.11.17'!O30+'04.12.17'!O30+'11.12.17'!O30+'18.12.17'!O30+'25.12.17'!O30+'02.01.18'!O30</f>
        <v>0</v>
      </c>
      <c r="P30" s="26">
        <f>'10.01.17'!P26+'16.01.17'!P26+'23.01.17'!P30+'30.01.17'!P30+'06.02.17'!P30+'13.02.17'!P30+'20.02.17'!P30+'27.02.17'!P30+'06.03.17'!P30+'13.03.17'!P30+'20.03.17'!P30+'27.03.17'!P30+'03.04.17'!P30+'10.04.17'!P30+'18.04.17'!P30+'24.04.17'!P30+'03.05.17'!P30+'10.05.17'!P30+'15.05.17'!P30+'22.05.17'!P30+'29.05.17'!P30+'06.06.17'!P30+'12.06.17'!P30+'19.06.17'!P30+'26.06.17'!P30+'03.07.17'!P30+'10.07.17'!P30+'17.07.17'!P30+'24.07.17'!P30+'31.07.17'!P30+'07.08.17'!P30+'14.08.17'!P30+'21.08.17'!P30+'28.08.17'!P30+'04.09.17'!P30+'11.09.17'!P30+'18.09.17'!P30+'25.09.17'!P30+'02.10.17'!P30+'09.10.17'!P30+'16.10.17'!P30+'23.10.17'!P30+'30.10.17'!P30+'06.11.17'!P30+'13.11.17'!P30+'20.11.17'!P30+'27.11.17'!P30+'04.12.17'!P30+'11.12.17'!P30+'18.12.17'!P30+'25.12.17'!P30+'02.01.18'!P30</f>
        <v>0</v>
      </c>
      <c r="Q30" s="30">
        <f t="shared" si="2"/>
        <v>0</v>
      </c>
      <c r="R30" s="2">
        <v>0</v>
      </c>
      <c r="S30" s="2">
        <v>1</v>
      </c>
      <c r="T30" s="2" t="str">
        <f t="shared" si="3"/>
        <v/>
      </c>
      <c r="U30" s="2" t="str">
        <f t="shared" si="4"/>
        <v/>
      </c>
      <c r="V30" s="2" t="str">
        <f t="shared" si="5"/>
        <v/>
      </c>
      <c r="X30" s="60"/>
    </row>
    <row r="31" spans="1:24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f>'10.01.17'!H27+'16.01.17'!H27+'23.01.17'!H31+'30.01.17'!H31+'06.02.17'!H31+'13.02.17'!H31+'20.02.17'!H31+'27.02.17'!H31+'06.03.17'!H31+'13.03.17'!H31+'20.03.17'!H31+'27.03.17'!H31+'03.04.17'!H31+'10.04.17'!H31+'18.04.17'!H31+'24.04.17'!H31+'03.05.17'!H31+'10.05.17'!H31+'15.05.17'!H31+'22.05.17'!H31+'29.05.17'!H31+'06.06.17'!H31+'12.06.17'!H31+'19.06.17'!H31+'26.06.17'!H31+'03.07.17'!H31+'10.07.17'!H31+'17.07.17'!H31+'24.07.17'!H31+'31.07.17'!H31+'07.08.17'!H31+'14.08.17'!H31+'21.08.17'!H31+'28.08.17'!H31+'04.09.17'!H31+'11.09.17'!H31+'18.09.17'!H31+'25.09.17'!H31+'02.10.17'!H31+'09.10.17'!H31+'16.10.17'!H31+'23.10.17'!H31+'30.10.17'!H31+'06.11.17'!H31+'13.11.17'!H31+'20.11.17'!H31+'27.11.17'!H31+'04.12.17'!H31+'11.12.17'!H31+'18.12.17'!H31+'25.12.17'!H31+'02.01.18'!H31</f>
        <v>12</v>
      </c>
      <c r="I31" s="25">
        <f>'10.01.17'!I27+'16.01.17'!I27+'23.01.17'!I31+'30.01.17'!I31+'06.02.17'!I31+'13.02.17'!I31+'20.02.17'!I31+'27.02.17'!I31+'06.03.17'!I31+'13.03.17'!I31+'20.03.17'!I31+'27.03.17'!I31+'03.04.17'!I31+'10.04.17'!I31+'18.04.17'!I31+'24.04.17'!I31+'03.05.17'!I31+'10.05.17'!I31+'15.05.17'!I31+'22.05.17'!I31+'29.05.17'!I31+'06.06.17'!I31+'12.06.17'!I31+'19.06.17'!I31+'26.06.17'!I31+'03.07.17'!I31+'10.07.17'!I31+'17.07.17'!I31+'24.07.17'!I31+'31.07.17'!I31+'07.08.17'!I31+'14.08.17'!I31+'21.08.17'!I31+'28.08.17'!I31+'04.09.17'!I31+'11.09.17'!I31+'18.09.17'!I31+'25.09.17'!I31+'02.10.17'!I31+'09.10.17'!I31+'16.10.17'!I31+'23.10.17'!I31+'30.10.17'!I31+'06.11.17'!I31+'13.11.17'!I31+'20.11.17'!I31+'27.11.17'!I31+'04.12.17'!I31+'11.12.17'!I31+'18.12.17'!I31+'25.12.17'!I31+'02.01.18'!I31</f>
        <v>9</v>
      </c>
      <c r="J31" s="25">
        <f>'10.01.17'!J27+'16.01.17'!J27+'23.01.17'!J31+'30.01.17'!J31+'06.02.17'!J31+'13.02.17'!J31+'20.02.17'!J31+'27.02.17'!J31+'06.03.17'!J31+'13.03.17'!J31+'20.03.17'!J31+'27.03.17'!J31+'03.04.17'!J31+'10.04.17'!J31+'18.04.17'!J31+'24.04.17'!J31+'03.05.17'!J31+'10.05.17'!J31+'15.05.17'!J31+'22.05.17'!J31+'29.05.17'!J31+'06.06.17'!J31+'12.06.17'!J31+'19.06.17'!J31+'26.06.17'!J31+'03.07.17'!J31+'10.07.17'!J31+'17.07.17'!J31+'24.07.17'!J31+'31.07.17'!J31+'07.08.17'!J31+'14.08.17'!J31+'21.08.17'!J31+'28.08.17'!J31+'04.09.17'!J31+'11.09.17'!J31+'18.09.17'!J31+'25.09.17'!J31+'02.10.17'!J31+'09.10.17'!J31+'16.10.17'!J31+'23.10.17'!J31+'30.10.17'!J31+'06.11.17'!J31+'13.11.17'!J31+'20.11.17'!J31+'27.11.17'!J31+'04.12.17'!J31+'11.12.17'!J31+'18.12.17'!J31+'25.12.17'!J31+'02.01.18'!J31</f>
        <v>13</v>
      </c>
      <c r="K31" s="26">
        <f>'10.01.17'!K27+'16.01.17'!K27+'23.01.17'!K31+'30.01.17'!K31+'06.02.17'!K31+'13.02.17'!K31+'20.02.17'!K31+'27.02.17'!K31+'06.03.17'!K31+'13.03.17'!K31+'20.03.17'!K31+'27.03.17'!K31+'03.04.17'!K31+'10.04.17'!K31+'18.04.17'!K31+'24.04.17'!K31+'03.05.17'!K31+'10.05.17'!K31+'15.05.17'!K31+'22.05.17'!K31+'29.05.17'!K31+'06.06.17'!K31+'12.06.17'!K31+'19.06.17'!K31+'26.06.17'!K31+'03.07.17'!K31+'10.07.17'!K31+'17.07.17'!K31+'24.07.17'!K31+'31.07.17'!K31+'07.08.17'!K31+'14.08.17'!K31+'21.08.17'!K31+'28.08.17'!K31+'04.09.17'!K31+'11.09.17'!K31+'18.09.17'!K31+'25.09.17'!K31+'02.10.17'!K31+'09.10.17'!K31+'16.10.17'!K31+'23.10.17'!K31+'30.10.17'!K31+'06.11.17'!K31+'13.11.17'!K31+'20.11.17'!K31+'27.11.17'!K31+'04.12.17'!K31+'11.12.17'!K31+'18.12.17'!K31+'25.12.17'!K31+'02.01.18'!K31</f>
        <v>19612.890000000003</v>
      </c>
      <c r="L31" s="26">
        <f>'10.01.17'!L27+'16.01.17'!L27+'23.01.17'!L31+'30.01.17'!L31+'06.02.17'!L31+'13.02.17'!L31+'20.02.17'!L31+'27.02.17'!L31+'06.03.17'!L31+'13.03.17'!L31+'20.03.17'!L31+'27.03.17'!L31+'03.04.17'!L31+'10.04.17'!L31+'18.04.17'!L31+'24.04.17'!L31+'03.05.17'!L31+'10.05.17'!L31+'15.05.17'!L31+'22.05.17'!L31+'29.05.17'!L31+'06.06.17'!L31+'12.06.17'!L31+'19.06.17'!L31+'26.06.17'!L31+'03.07.17'!L31+'10.07.17'!L31+'17.07.17'!L31+'24.07.17'!L31+'31.07.17'!L31+'07.08.17'!L31+'14.08.17'!L31+'21.08.17'!L31+'28.08.17'!L31+'04.09.17'!L31+'11.09.17'!L31+'18.09.17'!L31+'25.09.17'!L31+'02.10.17'!L31+'09.10.17'!L31+'16.10.17'!L31+'23.10.17'!L31+'30.10.17'!L31+'06.11.17'!L31+'13.11.17'!L31+'20.11.17'!L31+'27.11.17'!L31+'04.12.17'!L31+'11.12.17'!L31+'18.12.17'!L31+'25.12.17'!L31+'02.01.18'!L31</f>
        <v>19612.890000000003</v>
      </c>
      <c r="M31" s="27">
        <f t="shared" si="1"/>
        <v>0</v>
      </c>
      <c r="N31" s="25">
        <f>'10.01.17'!N27+'16.01.17'!N27+'23.01.17'!N31+'30.01.17'!N31+'06.02.17'!N31+'13.02.17'!N31+'20.02.17'!N31+'27.02.17'!N31+'06.03.17'!N31+'13.03.17'!N31+'20.03.17'!N31+'27.03.17'!N31+'03.04.17'!N31+'10.04.17'!N31+'18.04.17'!N31+'24.04.17'!N31+'03.05.17'!N31+'10.05.17'!N31+'15.05.17'!N31+'22.05.17'!N31+'29.05.17'!N31+'06.06.17'!N31+'12.06.17'!N31+'19.06.17'!N31+'26.06.17'!N31+'03.07.17'!N31+'10.07.17'!N31+'17.07.17'!N31+'24.07.17'!N31+'31.07.17'!N31+'07.08.17'!N31+'14.08.17'!N31+'21.08.17'!N31+'28.08.17'!N31+'04.09.17'!N31+'11.09.17'!N31+'18.09.17'!N31+'25.09.17'!N31+'02.10.17'!N31+'09.10.17'!N31+'16.10.17'!N31+'23.10.17'!N31+'30.10.17'!N31+'06.11.17'!N31+'13.11.17'!N31+'20.11.17'!N31+'27.11.17'!N31+'04.12.17'!N31+'11.12.17'!N31+'18.12.17'!N31+'25.12.17'!N31+'02.01.18'!N31</f>
        <v>45</v>
      </c>
      <c r="O31" s="26">
        <f>'10.01.17'!O27+'16.01.17'!O27+'23.01.17'!O31+'30.01.17'!O31+'06.02.17'!O31+'13.02.17'!O31+'20.02.17'!O31+'27.02.17'!O31+'06.03.17'!O31+'13.03.17'!O31+'20.03.17'!O31+'27.03.17'!O31+'03.04.17'!O31+'10.04.17'!O31+'18.04.17'!O31+'24.04.17'!O31+'03.05.17'!O31+'10.05.17'!O31+'15.05.17'!O31+'22.05.17'!O31+'29.05.17'!O31+'06.06.17'!O31+'12.06.17'!O31+'19.06.17'!O31+'26.06.17'!O31+'03.07.17'!O31+'10.07.17'!O31+'17.07.17'!O31+'24.07.17'!O31+'31.07.17'!O31+'07.08.17'!O31+'14.08.17'!O31+'21.08.17'!O31+'28.08.17'!O31+'04.09.17'!O31+'11.09.17'!O31+'18.09.17'!O31+'25.09.17'!O31+'02.10.17'!O31+'09.10.17'!O31+'16.10.17'!O31+'23.10.17'!O31+'30.10.17'!O31+'06.11.17'!O31+'13.11.17'!O31+'20.11.17'!O31+'27.11.17'!O31+'04.12.17'!O31+'11.12.17'!O31+'18.12.17'!O31+'25.12.17'!O31+'02.01.18'!O31</f>
        <v>46580.020000000004</v>
      </c>
      <c r="P31" s="26">
        <f>'10.01.17'!P27+'16.01.17'!P27+'23.01.17'!P31+'30.01.17'!P31+'06.02.17'!P31+'13.02.17'!P31+'20.02.17'!P31+'27.02.17'!P31+'06.03.17'!P31+'13.03.17'!P31+'20.03.17'!P31+'27.03.17'!P31+'03.04.17'!P31+'10.04.17'!P31+'18.04.17'!P31+'24.04.17'!P31+'03.05.17'!P31+'10.05.17'!P31+'15.05.17'!P31+'22.05.17'!P31+'29.05.17'!P31+'06.06.17'!P31+'12.06.17'!P31+'19.06.17'!P31+'26.06.17'!P31+'03.07.17'!P31+'10.07.17'!P31+'17.07.17'!P31+'24.07.17'!P31+'31.07.17'!P31+'07.08.17'!P31+'14.08.17'!P31+'21.08.17'!P31+'28.08.17'!P31+'04.09.17'!P31+'11.09.17'!P31+'18.09.17'!P31+'25.09.17'!P31+'02.10.17'!P31+'09.10.17'!P31+'16.10.17'!P31+'23.10.17'!P31+'30.10.17'!P31+'06.11.17'!P31+'13.11.17'!P31+'20.11.17'!P31+'27.11.17'!P31+'04.12.17'!P31+'11.12.17'!P31+'18.12.17'!P31+'25.12.17'!P31+'02.01.18'!P31</f>
        <v>46580.020000000004</v>
      </c>
      <c r="Q31" s="30">
        <f t="shared" si="2"/>
        <v>0</v>
      </c>
      <c r="R31" s="2">
        <v>1</v>
      </c>
      <c r="S31" s="2">
        <v>0</v>
      </c>
      <c r="T31" s="2" t="str">
        <f t="shared" si="3"/>
        <v/>
      </c>
      <c r="U31" s="2" t="str">
        <f t="shared" si="4"/>
        <v/>
      </c>
      <c r="V31" s="2" t="str">
        <f t="shared" si="5"/>
        <v/>
      </c>
      <c r="X31" s="60"/>
    </row>
    <row r="32" spans="1:24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f>'23.01.17'!H32+'30.01.17'!H32+'06.02.17'!H32+'13.02.17'!H32+'20.02.17'!H32+'27.02.17'!H32+'06.03.17'!H32+'13.03.17'!H32+'20.03.17'!H32+'27.03.17'!H32+'03.04.17'!H32+'10.04.17'!H32+'18.04.17'!H32+'24.04.17'!H32+'03.05.17'!H32+'10.05.17'!H32+'15.05.17'!H32+'22.05.17'!H32+'29.05.17'!H32+'06.06.17'!H32+'12.06.17'!H32+'19.06.17'!H32+'26.06.17'!H32+'03.07.17'!H32+'10.07.17'!H32+'17.07.17'!H32+'24.07.17'!H32+'31.07.17'!H32+'07.08.17'!H32+'14.08.17'!H32+'21.08.17'!H32+'28.08.17'!H32+'04.09.17'!H32+'11.09.17'!H32+'18.09.17'!H32+'25.09.17'!H32+'02.10.17'!H32+'09.10.17'!H32+'16.10.17'!H32+'23.10.17'!H32+'30.10.17'!H32+'06.11.17'!H32+'13.11.17'!H32+'20.11.17'!H32+'27.11.17'!H32+'04.12.17'!H32+'11.12.17'!H32+'18.12.17'!H32+'25.12.17'!H32+'02.01.18'!H32</f>
        <v>14</v>
      </c>
      <c r="I32" s="25">
        <f>'23.01.17'!I32+'30.01.17'!I32+'06.02.17'!I32+'13.02.17'!I32+'20.02.17'!I32+'27.02.17'!I32+'06.03.17'!I32+'13.03.17'!I32+'20.03.17'!I32+'27.03.17'!I32+'03.04.17'!I32+'10.04.17'!I32+'18.04.17'!I32+'24.04.17'!I32+'03.05.17'!I32+'10.05.17'!I32+'15.05.17'!I32+'22.05.17'!I32+'29.05.17'!I32+'06.06.17'!I32+'12.06.17'!I32+'19.06.17'!I32+'26.06.17'!I32+'03.07.17'!I32+'10.07.17'!I32+'17.07.17'!I32+'24.07.17'!I32+'31.07.17'!I32+'07.08.17'!I32+'14.08.17'!I32+'21.08.17'!I32+'28.08.17'!I32+'04.09.17'!I32+'11.09.17'!I32+'18.09.17'!I32+'25.09.17'!I32+'02.10.17'!I32+'09.10.17'!I32+'16.10.17'!I32+'23.10.17'!I32+'30.10.17'!I32+'06.11.17'!I32+'13.11.17'!I32+'20.11.17'!I32+'27.11.17'!I32+'04.12.17'!I32+'11.12.17'!I32+'18.12.17'!I32+'25.12.17'!I32+'02.01.18'!I32</f>
        <v>4</v>
      </c>
      <c r="J32" s="25">
        <f>'23.01.17'!J32+'30.01.17'!J32+'06.02.17'!J32+'13.02.17'!J32+'20.02.17'!J32+'27.02.17'!J32+'06.03.17'!J32+'13.03.17'!J32+'20.03.17'!J32+'27.03.17'!J32+'03.04.17'!J32+'10.04.17'!J32+'18.04.17'!J32+'24.04.17'!J32+'03.05.17'!J32+'10.05.17'!J32+'15.05.17'!J32+'22.05.17'!J32+'29.05.17'!J32+'06.06.17'!J32+'12.06.17'!J32+'19.06.17'!J32+'26.06.17'!J32+'03.07.17'!J32+'10.07.17'!J32+'17.07.17'!J32+'24.07.17'!J32+'31.07.17'!J32+'07.08.17'!J32+'14.08.17'!J32+'21.08.17'!J32+'28.08.17'!J32+'04.09.17'!J32+'11.09.17'!J32+'18.09.17'!J32+'25.09.17'!J32+'02.10.17'!J32+'09.10.17'!J32+'16.10.17'!J32+'23.10.17'!J32+'30.10.17'!J32+'06.11.17'!J32+'13.11.17'!J32+'20.11.17'!J32+'27.11.17'!J32+'04.12.17'!J32+'11.12.17'!J32+'18.12.17'!J32+'25.12.17'!J32+'02.01.18'!J32</f>
        <v>4</v>
      </c>
      <c r="K32" s="26">
        <f>'23.01.17'!K32+'30.01.17'!K32+'06.02.17'!K32+'13.02.17'!K32+'20.02.17'!K32+'27.02.17'!K32+'06.03.17'!K32+'13.03.17'!K32+'20.03.17'!K32+'27.03.17'!K32+'03.04.17'!K32+'10.04.17'!K32+'18.04.17'!K32+'24.04.17'!K32+'03.05.17'!K32+'10.05.17'!K32+'15.05.17'!K32+'22.05.17'!K32+'29.05.17'!K32+'06.06.17'!K32+'12.06.17'!K32+'19.06.17'!K32+'26.06.17'!K32+'03.07.17'!K32+'10.07.17'!K32+'17.07.17'!K32+'24.07.17'!K32+'31.07.17'!K32+'07.08.17'!K32+'14.08.17'!K32+'21.08.17'!K32+'28.08.17'!K32+'04.09.17'!K32+'11.09.17'!K32+'18.09.17'!K32+'25.09.17'!K32+'02.10.17'!K32+'09.10.17'!K32+'16.10.17'!K32+'23.10.17'!K32+'30.10.17'!K32+'06.11.17'!K32+'13.11.17'!K32+'20.11.17'!K32+'27.11.17'!K32+'04.12.17'!K32+'11.12.17'!K32+'18.12.17'!K32+'25.12.17'!K32+'02.01.18'!K32</f>
        <v>2813.7</v>
      </c>
      <c r="L32" s="26">
        <f>'23.01.17'!L32+'30.01.17'!L32+'06.02.17'!L32+'13.02.17'!L32+'20.02.17'!L32+'27.02.17'!L32+'06.03.17'!L32+'13.03.17'!L32+'20.03.17'!L32+'27.03.17'!L32+'03.04.17'!L32+'10.04.17'!L32+'18.04.17'!L32+'24.04.17'!L32+'03.05.17'!L32+'10.05.17'!L32+'15.05.17'!L32+'22.05.17'!L32+'29.05.17'!L32+'06.06.17'!L32+'12.06.17'!L32+'19.06.17'!L32+'26.06.17'!L32+'03.07.17'!L32+'10.07.17'!L32+'17.07.17'!L32+'24.07.17'!L32+'31.07.17'!L32+'07.08.17'!L32+'14.08.17'!L32+'21.08.17'!L32+'28.08.17'!L32+'04.09.17'!L32+'11.09.17'!L32+'18.09.17'!L32+'25.09.17'!L32+'02.10.17'!L32+'09.10.17'!L32+'16.10.17'!L32+'23.10.17'!L32+'30.10.17'!L32+'06.11.17'!L32+'13.11.17'!L32+'20.11.17'!L32+'27.11.17'!L32+'04.12.17'!L32+'11.12.17'!L32+'18.12.17'!L32+'25.12.17'!L32+'02.01.18'!L32</f>
        <v>2813.7</v>
      </c>
      <c r="M32" s="27">
        <f t="shared" si="1"/>
        <v>0</v>
      </c>
      <c r="N32" s="25">
        <f>'23.01.17'!N32+'30.01.17'!N32+'06.02.17'!N32+'13.02.17'!N32+'20.02.17'!N32+'27.02.17'!N32+'06.03.17'!N32+'13.03.17'!N32+'20.03.17'!N32+'27.03.17'!N32+'03.04.17'!N32+'10.04.17'!N32+'18.04.17'!N32+'24.04.17'!N32+'03.05.17'!N32+'10.05.17'!N32+'15.05.17'!N32+'22.05.17'!N32+'29.05.17'!N32+'06.06.17'!N32+'12.06.17'!N32+'19.06.17'!N32+'26.06.17'!N32+'03.07.17'!N32+'10.07.17'!N32+'17.07.17'!N32+'24.07.17'!N32+'31.07.17'!N32+'07.08.17'!N32+'14.08.17'!N32+'21.08.17'!N32+'28.08.17'!N32+'04.09.17'!N32+'11.09.17'!N32+'18.09.17'!N32+'25.09.17'!N32+'02.10.17'!N32+'09.10.17'!N32+'16.10.17'!N32+'23.10.17'!N32+'30.10.17'!N32+'06.11.17'!N32+'13.11.17'!N32+'20.11.17'!N32+'27.11.17'!N32+'04.12.17'!N32+'11.12.17'!N32+'18.12.17'!N32+'25.12.17'!N32+'02.01.18'!N32</f>
        <v>0</v>
      </c>
      <c r="O32" s="26">
        <f>'23.01.17'!O32+'30.01.17'!O32+'06.02.17'!O32+'13.02.17'!O32+'20.02.17'!O32+'27.02.17'!O32+'06.03.17'!O32+'13.03.17'!O32+'20.03.17'!O32+'27.03.17'!O32+'03.04.17'!O32+'10.04.17'!O32+'18.04.17'!O32+'24.04.17'!O32+'03.05.17'!O32+'10.05.17'!O32+'15.05.17'!O32+'22.05.17'!O32+'29.05.17'!O32+'06.06.17'!O32+'12.06.17'!O32+'19.06.17'!O32+'26.06.17'!O32+'03.07.17'!O32+'10.07.17'!O32+'17.07.17'!O32+'24.07.17'!O32+'31.07.17'!O32+'07.08.17'!O32+'14.08.17'!O32+'21.08.17'!O32+'28.08.17'!O32+'04.09.17'!O32+'11.09.17'!O32+'18.09.17'!O32+'25.09.17'!O32+'02.10.17'!O32+'09.10.17'!O32+'16.10.17'!O32+'23.10.17'!O32+'30.10.17'!O32+'06.11.17'!O32+'13.11.17'!O32+'20.11.17'!O32+'27.11.17'!O32+'04.12.17'!O32+'11.12.17'!O32+'18.12.17'!O32+'25.12.17'!O32+'02.01.18'!O32</f>
        <v>0</v>
      </c>
      <c r="P32" s="26">
        <f>'23.01.17'!P32+'30.01.17'!P32+'06.02.17'!P32+'13.02.17'!P32+'20.02.17'!P32+'27.02.17'!P32+'06.03.17'!P32+'13.03.17'!P32+'20.03.17'!P32+'27.03.17'!P32+'03.04.17'!P32+'10.04.17'!P32+'18.04.17'!P32+'24.04.17'!P32+'03.05.17'!P32+'10.05.17'!P32+'15.05.17'!P32+'22.05.17'!P32+'29.05.17'!P32+'06.06.17'!P32+'12.06.17'!P32+'19.06.17'!P32+'26.06.17'!P32+'03.07.17'!P32+'10.07.17'!P32+'17.07.17'!P32+'24.07.17'!P32+'31.07.17'!P32+'07.08.17'!P32+'14.08.17'!P32+'21.08.17'!P32+'28.08.17'!P32+'04.09.17'!P32+'11.09.17'!P32+'18.09.17'!P32+'25.09.17'!P32+'02.10.17'!P32+'09.10.17'!P32+'16.10.17'!P32+'23.10.17'!P32+'30.10.17'!P32+'06.11.17'!P32+'13.11.17'!P32+'20.11.17'!P32+'27.11.17'!P32+'04.12.17'!P32+'11.12.17'!P32+'18.12.17'!P32+'25.12.17'!P32+'02.01.18'!P32</f>
        <v>0</v>
      </c>
      <c r="Q32" s="30">
        <f t="shared" si="2"/>
        <v>0</v>
      </c>
      <c r="R32" s="2">
        <v>1</v>
      </c>
      <c r="S32" s="2">
        <v>0</v>
      </c>
      <c r="T32" s="2" t="str">
        <f t="shared" si="3"/>
        <v/>
      </c>
      <c r="U32" s="2" t="str">
        <f t="shared" si="4"/>
        <v/>
      </c>
      <c r="V32" s="2" t="str">
        <f t="shared" si="5"/>
        <v/>
      </c>
      <c r="X32" s="60"/>
    </row>
    <row r="33" spans="1:24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f>'10.01.17'!H28+'16.01.17'!H28+'23.01.17'!H33+'30.01.17'!H33+'06.02.17'!H33+'13.02.17'!H33+'20.02.17'!H33+'27.02.17'!H33+'06.03.17'!H33+'13.03.17'!H33+'20.03.17'!H33+'27.03.17'!H33+'03.04.17'!H33+'10.04.17'!H33+'18.04.17'!H33+'24.04.17'!H33+'03.05.17'!H33+'10.05.17'!H33+'15.05.17'!H33+'22.05.17'!H33+'29.05.17'!H33+'06.06.17'!H33+'12.06.17'!H33+'19.06.17'!H33+'26.06.17'!H33+'03.07.17'!H33+'10.07.17'!H33+'17.07.17'!H33+'24.07.17'!H33+'31.07.17'!H33+'07.08.17'!H33+'14.08.17'!H33+'21.08.17'!H33+'28.08.17'!H33+'04.09.17'!H33+'11.09.17'!H33+'18.09.17'!H33+'25.09.17'!H33+'02.10.17'!H33+'09.10.17'!H33+'16.10.17'!H33+'23.10.17'!H33+'30.10.17'!H33+'06.11.17'!H33+'13.11.17'!H33+'20.11.17'!H33+'27.11.17'!H33+'04.12.17'!H33+'11.12.17'!H33+'18.12.17'!H33+'25.12.17'!H33+'02.01.18'!H33</f>
        <v>19</v>
      </c>
      <c r="I33" s="25">
        <f>'10.01.17'!I28+'16.01.17'!I28+'23.01.17'!I33+'30.01.17'!I33+'06.02.17'!I33+'13.02.17'!I33+'20.02.17'!I33+'27.02.17'!I33+'06.03.17'!I33+'13.03.17'!I33+'20.03.17'!I33+'27.03.17'!I33+'03.04.17'!I33+'10.04.17'!I33+'18.04.17'!I33+'24.04.17'!I33+'03.05.17'!I33+'10.05.17'!I33+'15.05.17'!I33+'22.05.17'!I33+'29.05.17'!I33+'06.06.17'!I33+'12.06.17'!I33+'19.06.17'!I33+'26.06.17'!I33+'03.07.17'!I33+'10.07.17'!I33+'17.07.17'!I33+'24.07.17'!I33+'31.07.17'!I33+'07.08.17'!I33+'14.08.17'!I33+'21.08.17'!I33+'28.08.17'!I33+'04.09.17'!I33+'11.09.17'!I33+'18.09.17'!I33+'25.09.17'!I33+'02.10.17'!I33+'09.10.17'!I33+'16.10.17'!I33+'23.10.17'!I33+'30.10.17'!I33+'06.11.17'!I33+'13.11.17'!I33+'20.11.17'!I33+'27.11.17'!I33+'04.12.17'!I33+'11.12.17'!I33+'18.12.17'!I33+'25.12.17'!I33+'02.01.18'!I33</f>
        <v>14</v>
      </c>
      <c r="J33" s="25">
        <f>'10.01.17'!J28+'16.01.17'!J28+'23.01.17'!J33+'30.01.17'!J33+'06.02.17'!J33+'13.02.17'!J33+'20.02.17'!J33+'27.02.17'!J33+'06.03.17'!J33+'13.03.17'!J33+'20.03.17'!J33+'27.03.17'!J33+'03.04.17'!J33+'10.04.17'!J33+'18.04.17'!J33+'24.04.17'!J33+'03.05.17'!J33+'10.05.17'!J33+'15.05.17'!J33+'22.05.17'!J33+'29.05.17'!J33+'06.06.17'!J33+'12.06.17'!J33+'19.06.17'!J33+'26.06.17'!J33+'03.07.17'!J33+'10.07.17'!J33+'17.07.17'!J33+'24.07.17'!J33+'31.07.17'!J33+'07.08.17'!J33+'14.08.17'!J33+'21.08.17'!J33+'28.08.17'!J33+'04.09.17'!J33+'11.09.17'!J33+'18.09.17'!J33+'25.09.17'!J33+'02.10.17'!J33+'09.10.17'!J33+'16.10.17'!J33+'23.10.17'!J33+'30.10.17'!J33+'06.11.17'!J33+'13.11.17'!J33+'20.11.17'!J33+'27.11.17'!J33+'04.12.17'!J33+'11.12.17'!J33+'18.12.17'!J33+'25.12.17'!J33+'02.01.18'!J33</f>
        <v>26</v>
      </c>
      <c r="K33" s="26">
        <f>'10.01.17'!K28+'16.01.17'!K28+'23.01.17'!K33+'30.01.17'!K33+'06.02.17'!K33+'13.02.17'!K33+'20.02.17'!K33+'27.02.17'!K33+'06.03.17'!K33+'13.03.17'!K33+'20.03.17'!K33+'27.03.17'!K33+'03.04.17'!K33+'10.04.17'!K33+'18.04.17'!K33+'24.04.17'!K33+'03.05.17'!K33+'10.05.17'!K33+'15.05.17'!K33+'22.05.17'!K33+'29.05.17'!K33+'06.06.17'!K33+'12.06.17'!K33+'19.06.17'!K33+'26.06.17'!K33+'03.07.17'!K33+'10.07.17'!K33+'17.07.17'!K33+'24.07.17'!K33+'31.07.17'!K33+'07.08.17'!K33+'14.08.17'!K33+'21.08.17'!K33+'28.08.17'!K33+'04.09.17'!K33+'11.09.17'!K33+'18.09.17'!K33+'25.09.17'!K33+'02.10.17'!K33+'09.10.17'!K33+'16.10.17'!K33+'23.10.17'!K33+'30.10.17'!K33+'06.11.17'!K33+'13.11.17'!K33+'20.11.17'!K33+'27.11.17'!K33+'04.12.17'!K33+'11.12.17'!K33+'18.12.17'!K33+'25.12.17'!K33+'02.01.18'!K33</f>
        <v>26212.799999999999</v>
      </c>
      <c r="L33" s="26">
        <f>'10.01.17'!L28+'16.01.17'!L28+'23.01.17'!L33+'30.01.17'!L33+'06.02.17'!L33+'13.02.17'!L33+'20.02.17'!L33+'27.02.17'!L33+'06.03.17'!L33+'13.03.17'!L33+'20.03.17'!L33+'27.03.17'!L33+'03.04.17'!L33+'10.04.17'!L33+'18.04.17'!L33+'24.04.17'!L33+'03.05.17'!L33+'10.05.17'!L33+'15.05.17'!L33+'22.05.17'!L33+'29.05.17'!L33+'06.06.17'!L33+'12.06.17'!L33+'19.06.17'!L33+'26.06.17'!L33+'03.07.17'!L33+'10.07.17'!L33+'17.07.17'!L33+'24.07.17'!L33+'31.07.17'!L33+'07.08.17'!L33+'14.08.17'!L33+'21.08.17'!L33+'28.08.17'!L33+'04.09.17'!L33+'11.09.17'!L33+'18.09.17'!L33+'25.09.17'!L33+'02.10.17'!L33+'09.10.17'!L33+'16.10.17'!L33+'23.10.17'!L33+'30.10.17'!L33+'06.11.17'!L33+'13.11.17'!L33+'20.11.17'!L33+'27.11.17'!L33+'04.12.17'!L33+'11.12.17'!L33+'18.12.17'!L33+'25.12.17'!L33+'02.01.18'!L33</f>
        <v>26212.799999999999</v>
      </c>
      <c r="M33" s="27">
        <f t="shared" si="1"/>
        <v>0</v>
      </c>
      <c r="N33" s="25">
        <f>'10.01.17'!N28+'16.01.17'!N28+'23.01.17'!N33+'30.01.17'!N33+'06.02.17'!N33+'13.02.17'!N33+'20.02.17'!N33+'27.02.17'!N33+'06.03.17'!N33+'13.03.17'!N33+'20.03.17'!N33+'27.03.17'!N33+'03.04.17'!N33+'10.04.17'!N33+'18.04.17'!N33+'24.04.17'!N33+'03.05.17'!N33+'10.05.17'!N33+'15.05.17'!N33+'22.05.17'!N33+'29.05.17'!N33+'06.06.17'!N33+'12.06.17'!N33+'19.06.17'!N33+'26.06.17'!N33+'03.07.17'!N33+'10.07.17'!N33+'17.07.17'!N33+'24.07.17'!N33+'31.07.17'!N33+'07.08.17'!N33+'14.08.17'!N33+'21.08.17'!N33+'28.08.17'!N33+'04.09.17'!N33+'11.09.17'!N33+'18.09.17'!N33+'25.09.17'!N33+'02.10.17'!N33+'09.10.17'!N33+'16.10.17'!N33+'23.10.17'!N33+'30.10.17'!N33+'06.11.17'!N33+'13.11.17'!N33+'20.11.17'!N33+'27.11.17'!N33+'04.12.17'!N33+'11.12.17'!N33+'18.12.17'!N33+'25.12.17'!N33+'02.01.18'!N33</f>
        <v>34</v>
      </c>
      <c r="O33" s="26">
        <f>'10.01.17'!O28+'16.01.17'!O28+'23.01.17'!O33+'30.01.17'!O33+'06.02.17'!O33+'13.02.17'!O33+'20.02.17'!O33+'27.02.17'!O33+'06.03.17'!O33+'13.03.17'!O33+'20.03.17'!O33+'27.03.17'!O33+'03.04.17'!O33+'10.04.17'!O33+'18.04.17'!O33+'24.04.17'!O33+'03.05.17'!O33+'10.05.17'!O33+'15.05.17'!O33+'22.05.17'!O33+'29.05.17'!O33+'06.06.17'!O33+'12.06.17'!O33+'19.06.17'!O33+'26.06.17'!O33+'03.07.17'!O33+'10.07.17'!O33+'17.07.17'!O33+'24.07.17'!O33+'31.07.17'!O33+'07.08.17'!O33+'14.08.17'!O33+'21.08.17'!O33+'28.08.17'!O33+'04.09.17'!O33+'11.09.17'!O33+'18.09.17'!O33+'25.09.17'!O33+'02.10.17'!O33+'09.10.17'!O33+'16.10.17'!O33+'23.10.17'!O33+'30.10.17'!O33+'06.11.17'!O33+'13.11.17'!O33+'20.11.17'!O33+'27.11.17'!O33+'04.12.17'!O33+'11.12.17'!O33+'18.12.17'!O33+'25.12.17'!O33+'02.01.18'!O33</f>
        <v>21632.109999999997</v>
      </c>
      <c r="P33" s="26">
        <f>'10.01.17'!P28+'16.01.17'!P28+'23.01.17'!P33+'30.01.17'!P33+'06.02.17'!P33+'13.02.17'!P33+'20.02.17'!P33+'27.02.17'!P33+'06.03.17'!P33+'13.03.17'!P33+'20.03.17'!P33+'27.03.17'!P33+'03.04.17'!P33+'10.04.17'!P33+'18.04.17'!P33+'24.04.17'!P33+'03.05.17'!P33+'10.05.17'!P33+'15.05.17'!P33+'22.05.17'!P33+'29.05.17'!P33+'06.06.17'!P33+'12.06.17'!P33+'19.06.17'!P33+'26.06.17'!P33+'03.07.17'!P33+'10.07.17'!P33+'17.07.17'!P33+'24.07.17'!P33+'31.07.17'!P33+'07.08.17'!P33+'14.08.17'!P33+'21.08.17'!P33+'28.08.17'!P33+'04.09.17'!P33+'11.09.17'!P33+'18.09.17'!P33+'25.09.17'!P33+'02.10.17'!P33+'09.10.17'!P33+'16.10.17'!P33+'23.10.17'!P33+'30.10.17'!P33+'06.11.17'!P33+'13.11.17'!P33+'20.11.17'!P33+'27.11.17'!P33+'04.12.17'!P33+'11.12.17'!P33+'18.12.17'!P33+'25.12.17'!P33+'02.01.18'!P33</f>
        <v>21632.11</v>
      </c>
      <c r="Q33" s="30">
        <f t="shared" si="2"/>
        <v>0</v>
      </c>
      <c r="R33" s="2">
        <v>1</v>
      </c>
      <c r="S33" s="2">
        <v>0</v>
      </c>
      <c r="T33" s="2" t="str">
        <f t="shared" si="3"/>
        <v/>
      </c>
      <c r="U33" s="2" t="str">
        <f t="shared" si="4"/>
        <v/>
      </c>
      <c r="V33" s="2" t="str">
        <f t="shared" si="5"/>
        <v/>
      </c>
      <c r="X33" s="60"/>
    </row>
    <row r="34" spans="1:24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f>'23.01.17'!H34+'30.01.17'!H34+'06.02.17'!H34+'13.02.17'!H34+'20.02.17'!H34+'27.02.17'!H34+'06.03.17'!H34+'13.03.17'!H34+'20.03.17'!H34+'27.03.17'!H34+'03.04.17'!H34+'10.04.17'!H34+'18.04.17'!H34+'24.04.17'!H34+'03.05.17'!H34+'10.05.17'!H34+'15.05.17'!H34+'22.05.17'!H34+'29.05.17'!H34+'06.06.17'!H34+'12.06.17'!H34+'19.06.17'!H34+'26.06.17'!H34+'03.07.17'!H34+'10.07.17'!H34+'17.07.17'!H34+'24.07.17'!H34+'31.07.17'!H34+'07.08.17'!H34+'14.08.17'!H34+'21.08.17'!H34+'28.08.17'!H34+'04.09.17'!H34+'11.09.17'!H34+'18.09.17'!H34+'25.09.17'!H34+'02.10.17'!H34+'09.10.17'!H34+'16.10.17'!H34+'23.10.17'!H34+'30.10.17'!H34+'06.11.17'!H34+'13.11.17'!H34+'20.11.17'!H34+'27.11.17'!H34+'04.12.17'!H34+'11.12.17'!H34+'18.12.17'!H34+'25.12.17'!H34+'02.01.18'!H34</f>
        <v>12</v>
      </c>
      <c r="I34" s="25">
        <f>'23.01.17'!I34+'30.01.17'!I34+'06.02.17'!I34+'13.02.17'!I34+'20.02.17'!I34+'27.02.17'!I34+'06.03.17'!I34+'13.03.17'!I34+'20.03.17'!I34+'27.03.17'!I34+'03.04.17'!I34+'10.04.17'!I34+'18.04.17'!I34+'24.04.17'!I34+'03.05.17'!I34+'10.05.17'!I34+'15.05.17'!I34+'22.05.17'!I34+'29.05.17'!I34+'06.06.17'!I34+'12.06.17'!I34+'19.06.17'!I34+'26.06.17'!I34+'03.07.17'!I34+'10.07.17'!I34+'17.07.17'!I34+'24.07.17'!I34+'31.07.17'!I34+'07.08.17'!I34+'14.08.17'!I34+'21.08.17'!I34+'28.08.17'!I34+'04.09.17'!I34+'11.09.17'!I34+'18.09.17'!I34+'25.09.17'!I34+'02.10.17'!I34+'09.10.17'!I34+'16.10.17'!I34+'23.10.17'!I34+'30.10.17'!I34+'06.11.17'!I34+'13.11.17'!I34+'20.11.17'!I34+'27.11.17'!I34+'04.12.17'!I34+'11.12.17'!I34+'18.12.17'!I34+'25.12.17'!I34+'02.01.18'!I34</f>
        <v>5</v>
      </c>
      <c r="J34" s="25">
        <f>'23.01.17'!J34+'30.01.17'!J34+'06.02.17'!J34+'13.02.17'!J34+'20.02.17'!J34+'27.02.17'!J34+'06.03.17'!J34+'13.03.17'!J34+'20.03.17'!J34+'27.03.17'!J34+'03.04.17'!J34+'10.04.17'!J34+'18.04.17'!J34+'24.04.17'!J34+'03.05.17'!J34+'10.05.17'!J34+'15.05.17'!J34+'22.05.17'!J34+'29.05.17'!J34+'06.06.17'!J34+'12.06.17'!J34+'19.06.17'!J34+'26.06.17'!J34+'03.07.17'!J34+'10.07.17'!J34+'17.07.17'!J34+'24.07.17'!J34+'31.07.17'!J34+'07.08.17'!J34+'14.08.17'!J34+'21.08.17'!J34+'28.08.17'!J34+'04.09.17'!J34+'11.09.17'!J34+'18.09.17'!J34+'25.09.17'!J34+'02.10.17'!J34+'09.10.17'!J34+'16.10.17'!J34+'23.10.17'!J34+'30.10.17'!J34+'06.11.17'!J34+'13.11.17'!J34+'20.11.17'!J34+'27.11.17'!J34+'04.12.17'!J34+'11.12.17'!J34+'18.12.17'!J34+'25.12.17'!J34+'02.01.18'!J34</f>
        <v>5</v>
      </c>
      <c r="K34" s="26">
        <f>'23.01.17'!K34+'30.01.17'!K34+'06.02.17'!K34+'13.02.17'!K34+'20.02.17'!K34+'27.02.17'!K34+'06.03.17'!K34+'13.03.17'!K34+'20.03.17'!K34+'27.03.17'!K34+'03.04.17'!K34+'10.04.17'!K34+'18.04.17'!K34+'24.04.17'!K34+'03.05.17'!K34+'10.05.17'!K34+'15.05.17'!K34+'22.05.17'!K34+'29.05.17'!K34+'06.06.17'!K34+'12.06.17'!K34+'19.06.17'!K34+'26.06.17'!K34+'03.07.17'!K34+'10.07.17'!K34+'17.07.17'!K34+'24.07.17'!K34+'31.07.17'!K34+'07.08.17'!K34+'14.08.17'!K34+'21.08.17'!K34+'28.08.17'!K34+'04.09.17'!K34+'11.09.17'!K34+'18.09.17'!K34+'25.09.17'!K34+'02.10.17'!K34+'09.10.17'!K34+'16.10.17'!K34+'23.10.17'!K34+'30.10.17'!K34+'06.11.17'!K34+'13.11.17'!K34+'20.11.17'!K34+'27.11.17'!K34+'04.12.17'!K34+'11.12.17'!K34+'18.12.17'!K34+'25.12.17'!K34+'02.01.18'!K34</f>
        <v>4310.6000000000004</v>
      </c>
      <c r="L34" s="26">
        <f>'23.01.17'!L34+'30.01.17'!L34+'06.02.17'!L34+'13.02.17'!L34+'20.02.17'!L34+'27.02.17'!L34+'06.03.17'!L34+'13.03.17'!L34+'20.03.17'!L34+'27.03.17'!L34+'03.04.17'!L34+'10.04.17'!L34+'18.04.17'!L34+'24.04.17'!L34+'03.05.17'!L34+'10.05.17'!L34+'15.05.17'!L34+'22.05.17'!L34+'29.05.17'!L34+'06.06.17'!L34+'12.06.17'!L34+'19.06.17'!L34+'26.06.17'!L34+'03.07.17'!L34+'10.07.17'!L34+'17.07.17'!L34+'24.07.17'!L34+'31.07.17'!L34+'07.08.17'!L34+'14.08.17'!L34+'21.08.17'!L34+'28.08.17'!L34+'04.09.17'!L34+'11.09.17'!L34+'18.09.17'!L34+'25.09.17'!L34+'02.10.17'!L34+'09.10.17'!L34+'16.10.17'!L34+'23.10.17'!L34+'30.10.17'!L34+'06.11.17'!L34+'13.11.17'!L34+'20.11.17'!L34+'27.11.17'!L34+'04.12.17'!L34+'11.12.17'!L34+'18.12.17'!L34+'25.12.17'!L34+'02.01.18'!L34</f>
        <v>4310.6000000000004</v>
      </c>
      <c r="M34" s="27">
        <f t="shared" si="1"/>
        <v>0</v>
      </c>
      <c r="N34" s="25">
        <f>'23.01.17'!N34+'30.01.17'!N34+'06.02.17'!N34+'13.02.17'!N34+'20.02.17'!N34+'27.02.17'!N34+'06.03.17'!N34+'13.03.17'!N34+'20.03.17'!N34+'27.03.17'!N34+'03.04.17'!N34+'10.04.17'!N34+'18.04.17'!N34+'24.04.17'!N34+'03.05.17'!N34+'10.05.17'!N34+'15.05.17'!N34+'22.05.17'!N34+'29.05.17'!N34+'06.06.17'!N34+'12.06.17'!N34+'19.06.17'!N34+'26.06.17'!N34+'03.07.17'!N34+'10.07.17'!N34+'17.07.17'!N34+'24.07.17'!N34+'31.07.17'!N34+'07.08.17'!N34+'14.08.17'!N34+'21.08.17'!N34+'28.08.17'!N34+'04.09.17'!N34+'11.09.17'!N34+'18.09.17'!N34+'25.09.17'!N34+'02.10.17'!N34+'09.10.17'!N34+'16.10.17'!N34+'23.10.17'!N34+'30.10.17'!N34+'06.11.17'!N34+'13.11.17'!N34+'20.11.17'!N34+'27.11.17'!N34+'04.12.17'!N34+'11.12.17'!N34+'18.12.17'!N34+'25.12.17'!N34+'02.01.18'!N34</f>
        <v>0</v>
      </c>
      <c r="O34" s="26">
        <f>'23.01.17'!O34+'30.01.17'!O34+'06.02.17'!O34+'13.02.17'!O34+'20.02.17'!O34+'27.02.17'!O34+'06.03.17'!O34+'13.03.17'!O34+'20.03.17'!O34+'27.03.17'!O34+'03.04.17'!O34+'10.04.17'!O34+'18.04.17'!O34+'24.04.17'!O34+'03.05.17'!O34+'10.05.17'!O34+'15.05.17'!O34+'22.05.17'!O34+'29.05.17'!O34+'06.06.17'!O34+'12.06.17'!O34+'19.06.17'!O34+'26.06.17'!O34+'03.07.17'!O34+'10.07.17'!O34+'17.07.17'!O34+'24.07.17'!O34+'31.07.17'!O34+'07.08.17'!O34+'14.08.17'!O34+'21.08.17'!O34+'28.08.17'!O34+'04.09.17'!O34+'11.09.17'!O34+'18.09.17'!O34+'25.09.17'!O34+'02.10.17'!O34+'09.10.17'!O34+'16.10.17'!O34+'23.10.17'!O34+'30.10.17'!O34+'06.11.17'!O34+'13.11.17'!O34+'20.11.17'!O34+'27.11.17'!O34+'04.12.17'!O34+'11.12.17'!O34+'18.12.17'!O34+'25.12.17'!O34+'02.01.18'!O34</f>
        <v>0</v>
      </c>
      <c r="P34" s="26">
        <f>'23.01.17'!P34+'30.01.17'!P34+'06.02.17'!P34+'13.02.17'!P34+'20.02.17'!P34+'27.02.17'!P34+'06.03.17'!P34+'13.03.17'!P34+'20.03.17'!P34+'27.03.17'!P34+'03.04.17'!P34+'10.04.17'!P34+'18.04.17'!P34+'24.04.17'!P34+'03.05.17'!P34+'10.05.17'!P34+'15.05.17'!P34+'22.05.17'!P34+'29.05.17'!P34+'06.06.17'!P34+'12.06.17'!P34+'19.06.17'!P34+'26.06.17'!P34+'03.07.17'!P34+'10.07.17'!P34+'17.07.17'!P34+'24.07.17'!P34+'31.07.17'!P34+'07.08.17'!P34+'14.08.17'!P34+'21.08.17'!P34+'28.08.17'!P34+'04.09.17'!P34+'11.09.17'!P34+'18.09.17'!P34+'25.09.17'!P34+'02.10.17'!P34+'09.10.17'!P34+'16.10.17'!P34+'23.10.17'!P34+'30.10.17'!P34+'06.11.17'!P34+'13.11.17'!P34+'20.11.17'!P34+'27.11.17'!P34+'04.12.17'!P34+'11.12.17'!P34+'18.12.17'!P34+'25.12.17'!P34+'02.01.18'!P34</f>
        <v>0</v>
      </c>
      <c r="Q34" s="30">
        <f t="shared" si="2"/>
        <v>0</v>
      </c>
      <c r="R34" s="2">
        <v>1</v>
      </c>
      <c r="S34" s="2">
        <v>0</v>
      </c>
      <c r="T34" s="2" t="str">
        <f t="shared" si="3"/>
        <v/>
      </c>
      <c r="U34" s="2" t="str">
        <f t="shared" si="4"/>
        <v/>
      </c>
      <c r="V34" s="2" t="str">
        <f t="shared" si="5"/>
        <v/>
      </c>
      <c r="X34" s="60"/>
    </row>
    <row r="35" spans="1:24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f>'10.01.17'!H29+'16.01.17'!H29+'23.01.17'!H35+'30.01.17'!H35+'06.02.17'!H35+'13.02.17'!H35+'20.02.17'!H35+'27.02.17'!H35+'06.03.17'!H35+'13.03.17'!H35+'20.03.17'!H35+'27.03.17'!H35+'03.04.17'!H35+'10.04.17'!H35+'18.04.17'!H35+'24.04.17'!H35+'03.05.17'!H35+'10.05.17'!H35+'15.05.17'!H35+'22.05.17'!H35+'29.05.17'!H35+'06.06.17'!H35+'12.06.17'!H35+'19.06.17'!H35+'26.06.17'!H35+'03.07.17'!H35+'10.07.17'!H35+'17.07.17'!H35+'24.07.17'!H35+'31.07.17'!H35+'07.08.17'!H35+'14.08.17'!H35+'21.08.17'!H35+'28.08.17'!H35+'04.09.17'!H35+'11.09.17'!H35+'18.09.17'!H35+'25.09.17'!H35+'02.10.17'!H35+'09.10.17'!H35+'16.10.17'!H35+'23.10.17'!H35+'30.10.17'!H35+'06.11.17'!H35+'13.11.17'!H35+'20.11.17'!H35+'27.11.17'!H35+'04.12.17'!H35+'11.12.17'!H35+'18.12.17'!H35+'25.12.17'!H35+'02.01.18'!H35</f>
        <v>20</v>
      </c>
      <c r="I35" s="25">
        <f>'10.01.17'!I29+'16.01.17'!I29+'23.01.17'!I35+'30.01.17'!I35+'06.02.17'!I35+'13.02.17'!I35+'20.02.17'!I35+'27.02.17'!I35+'06.03.17'!I35+'13.03.17'!I35+'20.03.17'!I35+'27.03.17'!I35+'03.04.17'!I35+'10.04.17'!I35+'18.04.17'!I35+'24.04.17'!I35+'03.05.17'!I35+'10.05.17'!I35+'15.05.17'!I35+'22.05.17'!I35+'29.05.17'!I35+'06.06.17'!I35+'12.06.17'!I35+'19.06.17'!I35+'26.06.17'!I35+'03.07.17'!I35+'10.07.17'!I35+'17.07.17'!I35+'24.07.17'!I35+'31.07.17'!I35+'07.08.17'!I35+'14.08.17'!I35+'21.08.17'!I35+'28.08.17'!I35+'04.09.17'!I35+'11.09.17'!I35+'18.09.17'!I35+'25.09.17'!I35+'02.10.17'!I35+'09.10.17'!I35+'16.10.17'!I35+'23.10.17'!I35+'30.10.17'!I35+'06.11.17'!I35+'13.11.17'!I35+'20.11.17'!I35+'27.11.17'!I35+'04.12.17'!I35+'11.12.17'!I35+'18.12.17'!I35+'25.12.17'!I35+'02.01.18'!I35</f>
        <v>17</v>
      </c>
      <c r="J35" s="25">
        <f>'10.01.17'!J29+'16.01.17'!J29+'23.01.17'!J35+'30.01.17'!J35+'06.02.17'!J35+'13.02.17'!J35+'20.02.17'!J35+'27.02.17'!J35+'06.03.17'!J35+'13.03.17'!J35+'20.03.17'!J35+'27.03.17'!J35+'03.04.17'!J35+'10.04.17'!J35+'18.04.17'!J35+'24.04.17'!J35+'03.05.17'!J35+'10.05.17'!J35+'15.05.17'!J35+'22.05.17'!J35+'29.05.17'!J35+'06.06.17'!J35+'12.06.17'!J35+'19.06.17'!J35+'26.06.17'!J35+'03.07.17'!J35+'10.07.17'!J35+'17.07.17'!J35+'24.07.17'!J35+'31.07.17'!J35+'07.08.17'!J35+'14.08.17'!J35+'21.08.17'!J35+'28.08.17'!J35+'04.09.17'!J35+'11.09.17'!J35+'18.09.17'!J35+'25.09.17'!J35+'02.10.17'!J35+'09.10.17'!J35+'16.10.17'!J35+'23.10.17'!J35+'30.10.17'!J35+'06.11.17'!J35+'13.11.17'!J35+'20.11.17'!J35+'27.11.17'!J35+'04.12.17'!J35+'11.12.17'!J35+'18.12.17'!J35+'25.12.17'!J35+'02.01.18'!J35</f>
        <v>20</v>
      </c>
      <c r="K35" s="26">
        <f>'10.01.17'!K29+'16.01.17'!K29+'23.01.17'!K35+'30.01.17'!K35+'06.02.17'!K35+'13.02.17'!K35+'20.02.17'!K35+'27.02.17'!K35+'06.03.17'!K35+'13.03.17'!K35+'20.03.17'!K35+'27.03.17'!K35+'03.04.17'!K35+'10.04.17'!K35+'18.04.17'!K35+'24.04.17'!K35+'03.05.17'!K35+'10.05.17'!K35+'15.05.17'!K35+'22.05.17'!K35+'29.05.17'!K35+'06.06.17'!K35+'12.06.17'!K35+'19.06.17'!K35+'26.06.17'!K35+'03.07.17'!K35+'10.07.17'!K35+'17.07.17'!K35+'24.07.17'!K35+'31.07.17'!K35+'07.08.17'!K35+'14.08.17'!K35+'21.08.17'!K35+'28.08.17'!K35+'04.09.17'!K35+'11.09.17'!K35+'18.09.17'!K35+'25.09.17'!K35+'02.10.17'!K35+'09.10.17'!K35+'16.10.17'!K35+'23.10.17'!K35+'30.10.17'!K35+'06.11.17'!K35+'13.11.17'!K35+'20.11.17'!K35+'27.11.17'!K35+'04.12.17'!K35+'11.12.17'!K35+'18.12.17'!K35+'25.12.17'!K35+'02.01.18'!K35</f>
        <v>16657.46</v>
      </c>
      <c r="L35" s="26">
        <f>'10.01.17'!L29+'16.01.17'!L29+'23.01.17'!L35+'30.01.17'!L35+'06.02.17'!L35+'13.02.17'!L35+'20.02.17'!L35+'27.02.17'!L35+'06.03.17'!L35+'13.03.17'!L35+'20.03.17'!L35+'27.03.17'!L35+'03.04.17'!L35+'10.04.17'!L35+'18.04.17'!L35+'24.04.17'!L35+'03.05.17'!L35+'10.05.17'!L35+'15.05.17'!L35+'22.05.17'!L35+'29.05.17'!L35+'06.06.17'!L35+'12.06.17'!L35+'19.06.17'!L35+'26.06.17'!L35+'03.07.17'!L35+'10.07.17'!L35+'17.07.17'!L35+'24.07.17'!L35+'31.07.17'!L35+'07.08.17'!L35+'14.08.17'!L35+'21.08.17'!L35+'28.08.17'!L35+'04.09.17'!L35+'11.09.17'!L35+'18.09.17'!L35+'25.09.17'!L35+'02.10.17'!L35+'09.10.17'!L35+'16.10.17'!L35+'23.10.17'!L35+'30.10.17'!L35+'06.11.17'!L35+'13.11.17'!L35+'20.11.17'!L35+'27.11.17'!L35+'04.12.17'!L35+'11.12.17'!L35+'18.12.17'!L35+'25.12.17'!L35+'02.01.18'!L35</f>
        <v>16657.46</v>
      </c>
      <c r="M35" s="27">
        <f t="shared" si="1"/>
        <v>0</v>
      </c>
      <c r="N35" s="25">
        <f>'10.01.17'!N29+'16.01.17'!N29+'23.01.17'!N35+'30.01.17'!N35+'06.02.17'!N35+'13.02.17'!N35+'20.02.17'!N35+'27.02.17'!N35+'06.03.17'!N35+'13.03.17'!N35+'20.03.17'!N35+'27.03.17'!N35+'03.04.17'!N35+'10.04.17'!N35+'18.04.17'!N35+'24.04.17'!N35+'03.05.17'!N35+'10.05.17'!N35+'15.05.17'!N35+'22.05.17'!N35+'29.05.17'!N35+'06.06.17'!N35+'12.06.17'!N35+'19.06.17'!N35+'26.06.17'!N35+'03.07.17'!N35+'10.07.17'!N35+'17.07.17'!N35+'24.07.17'!N35+'31.07.17'!N35+'07.08.17'!N35+'14.08.17'!N35+'21.08.17'!N35+'28.08.17'!N35+'04.09.17'!N35+'11.09.17'!N35+'18.09.17'!N35+'25.09.17'!N35+'02.10.17'!N35+'09.10.17'!N35+'16.10.17'!N35+'23.10.17'!N35+'30.10.17'!N35+'06.11.17'!N35+'13.11.17'!N35+'20.11.17'!N35+'27.11.17'!N35+'04.12.17'!N35+'11.12.17'!N35+'18.12.17'!N35+'25.12.17'!N35+'02.01.18'!N35</f>
        <v>15</v>
      </c>
      <c r="O35" s="26">
        <f>'10.01.17'!O29+'16.01.17'!O29+'23.01.17'!O35+'30.01.17'!O35+'06.02.17'!O35+'13.02.17'!O35+'20.02.17'!O35+'27.02.17'!O35+'06.03.17'!O35+'13.03.17'!O35+'20.03.17'!O35+'27.03.17'!O35+'03.04.17'!O35+'10.04.17'!O35+'18.04.17'!O35+'24.04.17'!O35+'03.05.17'!O35+'10.05.17'!O35+'15.05.17'!O35+'22.05.17'!O35+'29.05.17'!O35+'06.06.17'!O35+'12.06.17'!O35+'19.06.17'!O35+'26.06.17'!O35+'03.07.17'!O35+'10.07.17'!O35+'17.07.17'!O35+'24.07.17'!O35+'31.07.17'!O35+'07.08.17'!O35+'14.08.17'!O35+'21.08.17'!O35+'28.08.17'!O35+'04.09.17'!O35+'11.09.17'!O35+'18.09.17'!O35+'25.09.17'!O35+'02.10.17'!O35+'09.10.17'!O35+'16.10.17'!O35+'23.10.17'!O35+'30.10.17'!O35+'06.11.17'!O35+'13.11.17'!O35+'20.11.17'!O35+'27.11.17'!O35+'04.12.17'!O35+'11.12.17'!O35+'18.12.17'!O35+'25.12.17'!O35+'02.01.18'!O35</f>
        <v>19942.59</v>
      </c>
      <c r="P35" s="26">
        <f>'10.01.17'!P29+'16.01.17'!P29+'23.01.17'!P35+'30.01.17'!P35+'06.02.17'!P35+'13.02.17'!P35+'20.02.17'!P35+'27.02.17'!P35+'06.03.17'!P35+'13.03.17'!P35+'20.03.17'!P35+'27.03.17'!P35+'03.04.17'!P35+'10.04.17'!P35+'18.04.17'!P35+'24.04.17'!P35+'03.05.17'!P35+'10.05.17'!P35+'15.05.17'!P35+'22.05.17'!P35+'29.05.17'!P35+'06.06.17'!P35+'12.06.17'!P35+'19.06.17'!P35+'26.06.17'!P35+'03.07.17'!P35+'10.07.17'!P35+'17.07.17'!P35+'24.07.17'!P35+'31.07.17'!P35+'07.08.17'!P35+'14.08.17'!P35+'21.08.17'!P35+'28.08.17'!P35+'04.09.17'!P35+'11.09.17'!P35+'18.09.17'!P35+'25.09.17'!P35+'02.10.17'!P35+'09.10.17'!P35+'16.10.17'!P35+'23.10.17'!P35+'30.10.17'!P35+'06.11.17'!P35+'13.11.17'!P35+'20.11.17'!P35+'27.11.17'!P35+'04.12.17'!P35+'11.12.17'!P35+'18.12.17'!P35+'25.12.17'!P35+'02.01.18'!P35</f>
        <v>19942.59</v>
      </c>
      <c r="Q35" s="30">
        <f t="shared" si="2"/>
        <v>0</v>
      </c>
      <c r="R35" s="2">
        <v>1</v>
      </c>
      <c r="S35" s="2">
        <v>0</v>
      </c>
      <c r="T35" s="2" t="str">
        <f t="shared" si="3"/>
        <v/>
      </c>
      <c r="U35" s="2" t="str">
        <f t="shared" si="4"/>
        <v/>
      </c>
      <c r="V35" s="2" t="str">
        <f t="shared" si="5"/>
        <v/>
      </c>
      <c r="X35" s="60"/>
    </row>
    <row r="36" spans="1:24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f>'10.01.17'!H30+'16.01.17'!H30+'23.01.17'!H36+'30.01.17'!H36+'06.02.17'!H36+'13.02.17'!H36+'20.02.17'!H36+'27.02.17'!H36+'06.03.17'!H36+'13.03.17'!H36+'20.03.17'!H36+'27.03.17'!H36+'03.04.17'!H36+'10.04.17'!H36+'18.04.17'!H36+'24.04.17'!H36+'03.05.17'!H36+'10.05.17'!H36+'15.05.17'!H36+'22.05.17'!H36+'29.05.17'!H36+'06.06.17'!H36+'12.06.17'!H36+'19.06.17'!H36+'26.06.17'!H36+'03.07.17'!H36+'10.07.17'!H36+'17.07.17'!H36+'24.07.17'!H36+'31.07.17'!H36+'07.08.17'!H36+'14.08.17'!H36+'21.08.17'!H36+'28.08.17'!H36+'04.09.17'!H36+'11.09.17'!H36+'18.09.17'!H36+'25.09.17'!H36+'02.10.17'!H36+'09.10.17'!H36+'16.10.17'!H36+'23.10.17'!H36+'30.10.17'!H36+'06.11.17'!H36+'13.11.17'!H36+'20.11.17'!H36+'27.11.17'!H36+'04.12.17'!H36+'11.12.17'!H36+'18.12.17'!H36+'25.12.17'!H36+'02.01.18'!H36</f>
        <v>19</v>
      </c>
      <c r="I36" s="25">
        <f>'10.01.17'!I30+'16.01.17'!I30+'23.01.17'!I36+'30.01.17'!I36+'06.02.17'!I36+'13.02.17'!I36+'20.02.17'!I36+'27.02.17'!I36+'06.03.17'!I36+'13.03.17'!I36+'20.03.17'!I36+'27.03.17'!I36+'03.04.17'!I36+'10.04.17'!I36+'18.04.17'!I36+'24.04.17'!I36+'03.05.17'!I36+'10.05.17'!I36+'15.05.17'!I36+'22.05.17'!I36+'29.05.17'!I36+'06.06.17'!I36+'12.06.17'!I36+'19.06.17'!I36+'26.06.17'!I36+'03.07.17'!I36+'10.07.17'!I36+'17.07.17'!I36+'24.07.17'!I36+'31.07.17'!I36+'07.08.17'!I36+'14.08.17'!I36+'21.08.17'!I36+'28.08.17'!I36+'04.09.17'!I36+'11.09.17'!I36+'18.09.17'!I36+'25.09.17'!I36+'02.10.17'!I36+'09.10.17'!I36+'16.10.17'!I36+'23.10.17'!I36+'30.10.17'!I36+'06.11.17'!I36+'13.11.17'!I36+'20.11.17'!I36+'27.11.17'!I36+'04.12.17'!I36+'11.12.17'!I36+'18.12.17'!I36+'25.12.17'!I36+'02.01.18'!I36</f>
        <v>19</v>
      </c>
      <c r="J36" s="25">
        <f>'10.01.17'!J30+'16.01.17'!J30+'23.01.17'!J36+'30.01.17'!J36+'06.02.17'!J36+'13.02.17'!J36+'20.02.17'!J36+'27.02.17'!J36+'06.03.17'!J36+'13.03.17'!J36+'20.03.17'!J36+'27.03.17'!J36+'03.04.17'!J36+'10.04.17'!J36+'18.04.17'!J36+'24.04.17'!J36+'03.05.17'!J36+'10.05.17'!J36+'15.05.17'!J36+'22.05.17'!J36+'29.05.17'!J36+'06.06.17'!J36+'12.06.17'!J36+'19.06.17'!J36+'26.06.17'!J36+'03.07.17'!J36+'10.07.17'!J36+'17.07.17'!J36+'24.07.17'!J36+'31.07.17'!J36+'07.08.17'!J36+'14.08.17'!J36+'21.08.17'!J36+'28.08.17'!J36+'04.09.17'!J36+'11.09.17'!J36+'18.09.17'!J36+'25.09.17'!J36+'02.10.17'!J36+'09.10.17'!J36+'16.10.17'!J36+'23.10.17'!J36+'30.10.17'!J36+'06.11.17'!J36+'13.11.17'!J36+'20.11.17'!J36+'27.11.17'!J36+'04.12.17'!J36+'11.12.17'!J36+'18.12.17'!J36+'25.12.17'!J36+'02.01.18'!J36</f>
        <v>35</v>
      </c>
      <c r="K36" s="26">
        <f>'10.01.17'!K30+'16.01.17'!K30+'23.01.17'!K36+'30.01.17'!K36+'06.02.17'!K36+'13.02.17'!K36+'20.02.17'!K36+'27.02.17'!K36+'06.03.17'!K36+'13.03.17'!K36+'20.03.17'!K36+'27.03.17'!K36+'03.04.17'!K36+'10.04.17'!K36+'18.04.17'!K36+'24.04.17'!K36+'03.05.17'!K36+'10.05.17'!K36+'15.05.17'!K36+'22.05.17'!K36+'29.05.17'!K36+'06.06.17'!K36+'12.06.17'!K36+'19.06.17'!K36+'26.06.17'!K36+'03.07.17'!K36+'10.07.17'!K36+'17.07.17'!K36+'24.07.17'!K36+'31.07.17'!K36+'07.08.17'!K36+'14.08.17'!K36+'21.08.17'!K36+'28.08.17'!K36+'04.09.17'!K36+'11.09.17'!K36+'18.09.17'!K36+'25.09.17'!K36+'02.10.17'!K36+'09.10.17'!K36+'16.10.17'!K36+'23.10.17'!K36+'30.10.17'!K36+'06.11.17'!K36+'13.11.17'!K36+'20.11.17'!K36+'27.11.17'!K36+'04.12.17'!K36+'11.12.17'!K36+'18.12.17'!K36+'25.12.17'!K36+'02.01.18'!K36</f>
        <v>32753.129999999997</v>
      </c>
      <c r="L36" s="26">
        <f>'10.01.17'!L30+'16.01.17'!L30+'23.01.17'!L36+'30.01.17'!L36+'06.02.17'!L36+'13.02.17'!L36+'20.02.17'!L36+'27.02.17'!L36+'06.03.17'!L36+'13.03.17'!L36+'20.03.17'!L36+'27.03.17'!L36+'03.04.17'!L36+'10.04.17'!L36+'18.04.17'!L36+'24.04.17'!L36+'03.05.17'!L36+'10.05.17'!L36+'15.05.17'!L36+'22.05.17'!L36+'29.05.17'!L36+'06.06.17'!L36+'12.06.17'!L36+'19.06.17'!L36+'26.06.17'!L36+'03.07.17'!L36+'10.07.17'!L36+'17.07.17'!L36+'24.07.17'!L36+'31.07.17'!L36+'07.08.17'!L36+'14.08.17'!L36+'21.08.17'!L36+'28.08.17'!L36+'04.09.17'!L36+'11.09.17'!L36+'18.09.17'!L36+'25.09.17'!L36+'02.10.17'!L36+'09.10.17'!L36+'16.10.17'!L36+'23.10.17'!L36+'30.10.17'!L36+'06.11.17'!L36+'13.11.17'!L36+'20.11.17'!L36+'27.11.17'!L36+'04.12.17'!L36+'11.12.17'!L36+'18.12.17'!L36+'25.12.17'!L36+'02.01.18'!L36</f>
        <v>32753.129999999997</v>
      </c>
      <c r="M36" s="27">
        <f t="shared" si="1"/>
        <v>0</v>
      </c>
      <c r="N36" s="25">
        <f>'10.01.17'!N30+'16.01.17'!N30+'23.01.17'!N36+'30.01.17'!N36+'06.02.17'!N36+'13.02.17'!N36+'20.02.17'!N36+'27.02.17'!N36+'06.03.17'!N36+'13.03.17'!N36+'20.03.17'!N36+'27.03.17'!N36+'03.04.17'!N36+'10.04.17'!N36+'18.04.17'!N36+'24.04.17'!N36+'03.05.17'!N36+'10.05.17'!N36+'15.05.17'!N36+'22.05.17'!N36+'29.05.17'!N36+'06.06.17'!N36+'12.06.17'!N36+'19.06.17'!N36+'26.06.17'!N36+'03.07.17'!N36+'10.07.17'!N36+'17.07.17'!N36+'24.07.17'!N36+'31.07.17'!N36+'07.08.17'!N36+'14.08.17'!N36+'21.08.17'!N36+'28.08.17'!N36+'04.09.17'!N36+'11.09.17'!N36+'18.09.17'!N36+'25.09.17'!N36+'02.10.17'!N36+'09.10.17'!N36+'16.10.17'!N36+'23.10.17'!N36+'30.10.17'!N36+'06.11.17'!N36+'13.11.17'!N36+'20.11.17'!N36+'27.11.17'!N36+'04.12.17'!N36+'11.12.17'!N36+'18.12.17'!N36+'25.12.17'!N36+'02.01.18'!N36</f>
        <v>3</v>
      </c>
      <c r="O36" s="26">
        <f>'10.01.17'!O30+'16.01.17'!O30+'23.01.17'!O36+'30.01.17'!O36+'06.02.17'!O36+'13.02.17'!O36+'20.02.17'!O36+'27.02.17'!O36+'06.03.17'!O36+'13.03.17'!O36+'20.03.17'!O36+'27.03.17'!O36+'03.04.17'!O36+'10.04.17'!O36+'18.04.17'!O36+'24.04.17'!O36+'03.05.17'!O36+'10.05.17'!O36+'15.05.17'!O36+'22.05.17'!O36+'29.05.17'!O36+'06.06.17'!O36+'12.06.17'!O36+'19.06.17'!O36+'26.06.17'!O36+'03.07.17'!O36+'10.07.17'!O36+'17.07.17'!O36+'24.07.17'!O36+'31.07.17'!O36+'07.08.17'!O36+'14.08.17'!O36+'21.08.17'!O36+'28.08.17'!O36+'04.09.17'!O36+'11.09.17'!O36+'18.09.17'!O36+'25.09.17'!O36+'02.10.17'!O36+'09.10.17'!O36+'16.10.17'!O36+'23.10.17'!O36+'30.10.17'!O36+'06.11.17'!O36+'13.11.17'!O36+'20.11.17'!O36+'27.11.17'!O36+'04.12.17'!O36+'11.12.17'!O36+'18.12.17'!O36+'25.12.17'!O36+'02.01.18'!O36</f>
        <v>4220.2700000000004</v>
      </c>
      <c r="P36" s="26">
        <f>'10.01.17'!P30+'16.01.17'!P30+'23.01.17'!P36+'30.01.17'!P36+'06.02.17'!P36+'13.02.17'!P36+'20.02.17'!P36+'27.02.17'!P36+'06.03.17'!P36+'13.03.17'!P36+'20.03.17'!P36+'27.03.17'!P36+'03.04.17'!P36+'10.04.17'!P36+'18.04.17'!P36+'24.04.17'!P36+'03.05.17'!P36+'10.05.17'!P36+'15.05.17'!P36+'22.05.17'!P36+'29.05.17'!P36+'06.06.17'!P36+'12.06.17'!P36+'19.06.17'!P36+'26.06.17'!P36+'03.07.17'!P36+'10.07.17'!P36+'17.07.17'!P36+'24.07.17'!P36+'31.07.17'!P36+'07.08.17'!P36+'14.08.17'!P36+'21.08.17'!P36+'28.08.17'!P36+'04.09.17'!P36+'11.09.17'!P36+'18.09.17'!P36+'25.09.17'!P36+'02.10.17'!P36+'09.10.17'!P36+'16.10.17'!P36+'23.10.17'!P36+'30.10.17'!P36+'06.11.17'!P36+'13.11.17'!P36+'20.11.17'!P36+'27.11.17'!P36+'04.12.17'!P36+'11.12.17'!P36+'18.12.17'!P36+'25.12.17'!P36+'02.01.18'!P36</f>
        <v>4220.2700000000004</v>
      </c>
      <c r="Q36" s="30">
        <f t="shared" si="2"/>
        <v>0</v>
      </c>
      <c r="R36" s="2">
        <v>1</v>
      </c>
      <c r="S36" s="2">
        <v>0</v>
      </c>
      <c r="T36" s="2" t="str">
        <f t="shared" si="3"/>
        <v/>
      </c>
      <c r="U36" s="2" t="str">
        <f t="shared" si="4"/>
        <v/>
      </c>
      <c r="V36" s="2" t="str">
        <f t="shared" si="5"/>
        <v/>
      </c>
      <c r="X36" s="60"/>
    </row>
    <row r="37" spans="1:24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f>'10.01.17'!H31+'16.01.17'!H31+'23.01.17'!H37+'30.01.17'!H37+'06.02.17'!H37+'13.02.17'!H37+'20.02.17'!H37+'27.02.17'!H37+'06.03.17'!H37+'13.03.17'!H37+'20.03.17'!H37+'27.03.17'!H37+'03.04.17'!H37+'10.04.17'!H37+'18.04.17'!H37+'24.04.17'!H37+'03.05.17'!H37+'10.05.17'!H37+'15.05.17'!H37+'22.05.17'!H37+'29.05.17'!H37+'06.06.17'!H37+'12.06.17'!H37+'19.06.17'!H37+'26.06.17'!H37+'03.07.17'!H37+'10.07.17'!H37+'17.07.17'!H37+'24.07.17'!H37+'31.07.17'!H37+'07.08.17'!H37+'14.08.17'!H37+'21.08.17'!H37+'28.08.17'!H37+'04.09.17'!H37+'11.09.17'!H37+'18.09.17'!H37+'25.09.17'!H37+'02.10.17'!H37+'09.10.17'!H37+'16.10.17'!H37+'23.10.17'!H37+'30.10.17'!H37+'06.11.17'!H37+'13.11.17'!H37+'20.11.17'!H37+'27.11.17'!H37+'04.12.17'!H37+'11.12.17'!H37+'18.12.17'!H37+'25.12.17'!H37+'02.01.18'!H37</f>
        <v>18</v>
      </c>
      <c r="I37" s="25">
        <f>'10.01.17'!I31+'16.01.17'!I31+'23.01.17'!I37+'30.01.17'!I37+'06.02.17'!I37+'13.02.17'!I37+'20.02.17'!I37+'27.02.17'!I37+'06.03.17'!I37+'13.03.17'!I37+'20.03.17'!I37+'27.03.17'!I37+'03.04.17'!I37+'10.04.17'!I37+'18.04.17'!I37+'24.04.17'!I37+'03.05.17'!I37+'10.05.17'!I37+'15.05.17'!I37+'22.05.17'!I37+'29.05.17'!I37+'06.06.17'!I37+'12.06.17'!I37+'19.06.17'!I37+'26.06.17'!I37+'03.07.17'!I37+'10.07.17'!I37+'17.07.17'!I37+'24.07.17'!I37+'31.07.17'!I37+'07.08.17'!I37+'14.08.17'!I37+'21.08.17'!I37+'28.08.17'!I37+'04.09.17'!I37+'11.09.17'!I37+'18.09.17'!I37+'25.09.17'!I37+'02.10.17'!I37+'09.10.17'!I37+'16.10.17'!I37+'23.10.17'!I37+'30.10.17'!I37+'06.11.17'!I37+'13.11.17'!I37+'20.11.17'!I37+'27.11.17'!I37+'04.12.17'!I37+'11.12.17'!I37+'18.12.17'!I37+'25.12.17'!I37+'02.01.18'!I37</f>
        <v>18</v>
      </c>
      <c r="J37" s="25">
        <f>'10.01.17'!J31+'16.01.17'!J31+'23.01.17'!J37+'30.01.17'!J37+'06.02.17'!J37+'13.02.17'!J37+'20.02.17'!J37+'27.02.17'!J37+'06.03.17'!J37+'13.03.17'!J37+'20.03.17'!J37+'27.03.17'!J37+'03.04.17'!J37+'10.04.17'!J37+'18.04.17'!J37+'24.04.17'!J37+'03.05.17'!J37+'10.05.17'!J37+'15.05.17'!J37+'22.05.17'!J37+'29.05.17'!J37+'06.06.17'!J37+'12.06.17'!J37+'19.06.17'!J37+'26.06.17'!J37+'03.07.17'!J37+'10.07.17'!J37+'17.07.17'!J37+'24.07.17'!J37+'31.07.17'!J37+'07.08.17'!J37+'14.08.17'!J37+'21.08.17'!J37+'28.08.17'!J37+'04.09.17'!J37+'11.09.17'!J37+'18.09.17'!J37+'25.09.17'!J37+'02.10.17'!J37+'09.10.17'!J37+'16.10.17'!J37+'23.10.17'!J37+'30.10.17'!J37+'06.11.17'!J37+'13.11.17'!J37+'20.11.17'!J37+'27.11.17'!J37+'04.12.17'!J37+'11.12.17'!J37+'18.12.17'!J37+'25.12.17'!J37+'02.01.18'!J37</f>
        <v>29</v>
      </c>
      <c r="K37" s="26">
        <f>'10.01.17'!K31+'16.01.17'!K31+'23.01.17'!K37+'30.01.17'!K37+'06.02.17'!K37+'13.02.17'!K37+'20.02.17'!K37+'27.02.17'!K37+'06.03.17'!K37+'13.03.17'!K37+'20.03.17'!K37+'27.03.17'!K37+'03.04.17'!K37+'10.04.17'!K37+'18.04.17'!K37+'24.04.17'!K37+'03.05.17'!K37+'10.05.17'!K37+'15.05.17'!K37+'22.05.17'!K37+'29.05.17'!K37+'06.06.17'!K37+'12.06.17'!K37+'19.06.17'!K37+'26.06.17'!K37+'03.07.17'!K37+'10.07.17'!K37+'17.07.17'!K37+'24.07.17'!K37+'31.07.17'!K37+'07.08.17'!K37+'14.08.17'!K37+'21.08.17'!K37+'28.08.17'!K37+'04.09.17'!K37+'11.09.17'!K37+'18.09.17'!K37+'25.09.17'!K37+'02.10.17'!K37+'09.10.17'!K37+'16.10.17'!K37+'23.10.17'!K37+'30.10.17'!K37+'06.11.17'!K37+'13.11.17'!K37+'20.11.17'!K37+'27.11.17'!K37+'04.12.17'!K37+'11.12.17'!K37+'18.12.17'!K37+'25.12.17'!K37+'02.01.18'!K37</f>
        <v>40454.990000000005</v>
      </c>
      <c r="L37" s="26">
        <f>'10.01.17'!L31+'16.01.17'!L31+'23.01.17'!L37+'30.01.17'!L37+'06.02.17'!L37+'13.02.17'!L37+'20.02.17'!L37+'27.02.17'!L37+'06.03.17'!L37+'13.03.17'!L37+'20.03.17'!L37+'27.03.17'!L37+'03.04.17'!L37+'10.04.17'!L37+'18.04.17'!L37+'24.04.17'!L37+'03.05.17'!L37+'10.05.17'!L37+'15.05.17'!L37+'22.05.17'!L37+'29.05.17'!L37+'06.06.17'!L37+'12.06.17'!L37+'19.06.17'!L37+'26.06.17'!L37+'03.07.17'!L37+'10.07.17'!L37+'17.07.17'!L37+'24.07.17'!L37+'31.07.17'!L37+'07.08.17'!L37+'14.08.17'!L37+'21.08.17'!L37+'28.08.17'!L37+'04.09.17'!L37+'11.09.17'!L37+'18.09.17'!L37+'25.09.17'!L37+'02.10.17'!L37+'09.10.17'!L37+'16.10.17'!L37+'23.10.17'!L37+'30.10.17'!L37+'06.11.17'!L37+'13.11.17'!L37+'20.11.17'!L37+'27.11.17'!L37+'04.12.17'!L37+'11.12.17'!L37+'18.12.17'!L37+'25.12.17'!L37+'02.01.18'!L37</f>
        <v>40454.990000000005</v>
      </c>
      <c r="M37" s="27">
        <f t="shared" si="1"/>
        <v>0</v>
      </c>
      <c r="N37" s="25">
        <f>'10.01.17'!N31+'16.01.17'!N31+'23.01.17'!N37+'30.01.17'!N37+'06.02.17'!N37+'13.02.17'!N37+'20.02.17'!N37+'27.02.17'!N37+'06.03.17'!N37+'13.03.17'!N37+'20.03.17'!N37+'27.03.17'!N37+'03.04.17'!N37+'10.04.17'!N37+'18.04.17'!N37+'24.04.17'!N37+'03.05.17'!N37+'10.05.17'!N37+'15.05.17'!N37+'22.05.17'!N37+'29.05.17'!N37+'06.06.17'!N37+'12.06.17'!N37+'19.06.17'!N37+'26.06.17'!N37+'03.07.17'!N37+'10.07.17'!N37+'17.07.17'!N37+'24.07.17'!N37+'31.07.17'!N37+'07.08.17'!N37+'14.08.17'!N37+'21.08.17'!N37+'28.08.17'!N37+'04.09.17'!N37+'11.09.17'!N37+'18.09.17'!N37+'25.09.17'!N37+'02.10.17'!N37+'09.10.17'!N37+'16.10.17'!N37+'23.10.17'!N37+'30.10.17'!N37+'06.11.17'!N37+'13.11.17'!N37+'20.11.17'!N37+'27.11.17'!N37+'04.12.17'!N37+'11.12.17'!N37+'18.12.17'!N37+'25.12.17'!N37+'02.01.18'!N37</f>
        <v>22</v>
      </c>
      <c r="O37" s="26">
        <f>'10.01.17'!O31+'16.01.17'!O31+'23.01.17'!O37+'30.01.17'!O37+'06.02.17'!O37+'13.02.17'!O37+'20.02.17'!O37+'27.02.17'!O37+'06.03.17'!O37+'13.03.17'!O37+'20.03.17'!O37+'27.03.17'!O37+'03.04.17'!O37+'10.04.17'!O37+'18.04.17'!O37+'24.04.17'!O37+'03.05.17'!O37+'10.05.17'!O37+'15.05.17'!O37+'22.05.17'!O37+'29.05.17'!O37+'06.06.17'!O37+'12.06.17'!O37+'19.06.17'!O37+'26.06.17'!O37+'03.07.17'!O37+'10.07.17'!O37+'17.07.17'!O37+'24.07.17'!O37+'31.07.17'!O37+'07.08.17'!O37+'14.08.17'!O37+'21.08.17'!O37+'28.08.17'!O37+'04.09.17'!O37+'11.09.17'!O37+'18.09.17'!O37+'25.09.17'!O37+'02.10.17'!O37+'09.10.17'!O37+'16.10.17'!O37+'23.10.17'!O37+'30.10.17'!O37+'06.11.17'!O37+'13.11.17'!O37+'20.11.17'!O37+'27.11.17'!O37+'04.12.17'!O37+'11.12.17'!O37+'18.12.17'!O37+'25.12.17'!O37+'02.01.18'!O37</f>
        <v>33890.050000000003</v>
      </c>
      <c r="P37" s="26">
        <f>'10.01.17'!P31+'16.01.17'!P31+'23.01.17'!P37+'30.01.17'!P37+'06.02.17'!P37+'13.02.17'!P37+'20.02.17'!P37+'27.02.17'!P37+'06.03.17'!P37+'13.03.17'!P37+'20.03.17'!P37+'27.03.17'!P37+'03.04.17'!P37+'10.04.17'!P37+'18.04.17'!P37+'24.04.17'!P37+'03.05.17'!P37+'10.05.17'!P37+'15.05.17'!P37+'22.05.17'!P37+'29.05.17'!P37+'06.06.17'!P37+'12.06.17'!P37+'19.06.17'!P37+'26.06.17'!P37+'03.07.17'!P37+'10.07.17'!P37+'17.07.17'!P37+'24.07.17'!P37+'31.07.17'!P37+'07.08.17'!P37+'14.08.17'!P37+'21.08.17'!P37+'28.08.17'!P37+'04.09.17'!P37+'11.09.17'!P37+'18.09.17'!P37+'25.09.17'!P37+'02.10.17'!P37+'09.10.17'!P37+'16.10.17'!P37+'23.10.17'!P37+'30.10.17'!P37+'06.11.17'!P37+'13.11.17'!P37+'20.11.17'!P37+'27.11.17'!P37+'04.12.17'!P37+'11.12.17'!P37+'18.12.17'!P37+'25.12.17'!P37+'02.01.18'!P37</f>
        <v>33890.049999999996</v>
      </c>
      <c r="Q37" s="30">
        <f t="shared" si="2"/>
        <v>0</v>
      </c>
      <c r="R37" s="2">
        <v>1</v>
      </c>
      <c r="S37" s="2">
        <v>0</v>
      </c>
      <c r="T37" s="2" t="str">
        <f t="shared" si="3"/>
        <v/>
      </c>
      <c r="U37" s="2" t="str">
        <f t="shared" si="4"/>
        <v/>
      </c>
      <c r="V37" s="2" t="str">
        <f t="shared" si="5"/>
        <v/>
      </c>
      <c r="X37" s="60"/>
    </row>
    <row r="38" spans="1:24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>
        <f>'13.02.17'!H38+'20.02.17'!H38+'27.02.17'!H38+'06.03.17'!H38+'13.03.17'!H38+'20.03.17'!H38+'27.03.17'!H38+'03.04.17'!H38+'10.04.17'!H38+'18.04.17'!H38+'24.04.17'!H38+'03.05.17'!H38+'10.05.17'!H38+'15.05.17'!H38+'22.05.17'!H38+'29.05.17'!H38+'06.06.17'!H38+'12.06.17'!H38+'19.06.17'!H38+'26.06.17'!H38+'03.07.17'!H38+'10.07.17'!H38+'17.07.17'!H38+'24.07.17'!H38+'31.07.17'!H38+'07.08.17'!H38+'14.08.17'!H38+'21.08.17'!H38+'28.08.17'!H38+'04.09.17'!H38+'11.09.17'!H38+'18.09.17'!H38+'25.09.17'!H38+'02.10.17'!H38+'09.10.17'!H38+'16.10.17'!H38+'23.10.17'!H38+'30.10.17'!H38+'06.11.17'!H38+'13.11.17'!H38+'20.11.17'!H38+'27.11.17'!H38+'04.12.17'!H38+'11.12.17'!H38+'18.12.17'!H38+'25.12.17'!H38+'02.01.18'!H38</f>
        <v>0</v>
      </c>
      <c r="I38" s="25">
        <f>'13.02.17'!I38+'20.02.17'!I38+'27.02.17'!I38+'06.03.17'!I38+'13.03.17'!I38+'20.03.17'!I38+'27.03.17'!I38+'03.04.17'!I38+'10.04.17'!I38+'18.04.17'!I38+'24.04.17'!I38+'03.05.17'!I38+'10.05.17'!I38+'15.05.17'!I38+'22.05.17'!I38+'29.05.17'!I38+'06.06.17'!I38+'12.06.17'!I38+'19.06.17'!I38+'26.06.17'!I38+'03.07.17'!I38+'10.07.17'!I38+'17.07.17'!I38+'24.07.17'!I38+'31.07.17'!I38+'07.08.17'!I38+'14.08.17'!I38+'21.08.17'!I38+'28.08.17'!I38+'04.09.17'!I38+'11.09.17'!I38+'18.09.17'!I38+'25.09.17'!I38+'02.10.17'!I38+'09.10.17'!I38+'16.10.17'!I38+'23.10.17'!I38+'30.10.17'!I38+'06.11.17'!I38+'13.11.17'!I38+'20.11.17'!I38+'27.11.17'!I38+'04.12.17'!I38+'11.12.17'!I38+'18.12.17'!I38+'25.12.17'!I38+'02.01.18'!I38</f>
        <v>0</v>
      </c>
      <c r="J38" s="25">
        <f>'13.02.17'!J38+'20.02.17'!J38+'27.02.17'!J38+'06.03.17'!J38+'13.03.17'!J38+'20.03.17'!J38+'27.03.17'!J38+'03.04.17'!J38+'10.04.17'!J38+'18.04.17'!J38+'24.04.17'!J38+'03.05.17'!J38+'10.05.17'!J38+'15.05.17'!J38+'22.05.17'!J38+'29.05.17'!J38+'06.06.17'!J38+'12.06.17'!J38+'19.06.17'!J38+'26.06.17'!J38+'03.07.17'!J38+'10.07.17'!J38+'17.07.17'!J38+'24.07.17'!J38+'31.07.17'!J38+'07.08.17'!J38+'14.08.17'!J38+'21.08.17'!J38+'28.08.17'!J38+'04.09.17'!J38+'11.09.17'!J38+'18.09.17'!J38+'25.09.17'!J38+'02.10.17'!J38+'09.10.17'!J38+'16.10.17'!J38+'23.10.17'!J38+'30.10.17'!J38+'06.11.17'!J38+'13.11.17'!J38+'20.11.17'!J38+'27.11.17'!J38+'04.12.17'!J38+'11.12.17'!J38+'18.12.17'!J38+'25.12.17'!J38+'02.01.18'!J38</f>
        <v>0</v>
      </c>
      <c r="K38" s="26">
        <f>'13.02.17'!K38+'20.02.17'!K38+'27.02.17'!K38+'06.03.17'!K38+'13.03.17'!K38+'20.03.17'!K38+'27.03.17'!K38+'03.04.17'!K38+'10.04.17'!K38+'18.04.17'!K38+'24.04.17'!K38+'03.05.17'!K38+'10.05.17'!K38+'15.05.17'!K38+'22.05.17'!K38+'29.05.17'!K38+'06.06.17'!K38+'12.06.17'!K38+'19.06.17'!K38+'26.06.17'!K38+'03.07.17'!K38+'10.07.17'!K38+'17.07.17'!K38+'24.07.17'!K38+'31.07.17'!K38+'07.08.17'!K38+'14.08.17'!K38+'21.08.17'!K38+'28.08.17'!K38+'04.09.17'!K38+'11.09.17'!K38+'18.09.17'!K38+'25.09.17'!K38+'02.10.17'!K38+'09.10.17'!K38+'16.10.17'!K38+'23.10.17'!K38+'30.10.17'!K38+'06.11.17'!K38+'13.11.17'!K38+'20.11.17'!K38+'27.11.17'!K38+'04.12.17'!K38+'11.12.17'!K38+'18.12.17'!K38+'25.12.17'!K38+'02.01.18'!K38</f>
        <v>0</v>
      </c>
      <c r="L38" s="26">
        <f>'13.02.17'!L38+'20.02.17'!L38+'27.02.17'!L38+'06.03.17'!L38+'13.03.17'!L38+'20.03.17'!L38+'27.03.17'!L38+'03.04.17'!L38+'10.04.17'!L38+'18.04.17'!L38+'24.04.17'!L38+'03.05.17'!L38+'10.05.17'!L38+'15.05.17'!L38+'22.05.17'!L38+'29.05.17'!L38+'06.06.17'!L38+'12.06.17'!L38+'19.06.17'!L38+'26.06.17'!L38+'03.07.17'!L38+'10.07.17'!L38+'17.07.17'!L38+'24.07.17'!L38+'31.07.17'!L38+'07.08.17'!L38+'14.08.17'!L38+'21.08.17'!L38+'28.08.17'!L38+'04.09.17'!L38+'11.09.17'!L38+'18.09.17'!L38+'25.09.17'!L38+'02.10.17'!L38+'09.10.17'!L38+'16.10.17'!L38+'23.10.17'!L38+'30.10.17'!L38+'06.11.17'!L38+'13.11.17'!L38+'20.11.17'!L38+'27.11.17'!L38+'04.12.17'!L38+'11.12.17'!L38+'18.12.17'!L38+'25.12.17'!L38+'02.01.18'!L38</f>
        <v>0</v>
      </c>
      <c r="M38" s="27">
        <f t="shared" si="1"/>
        <v>0</v>
      </c>
      <c r="N38" s="25">
        <f>'13.02.17'!N38+'20.02.17'!N38+'27.02.17'!N38+'06.03.17'!N38+'13.03.17'!N38+'20.03.17'!N38+'27.03.17'!N38+'03.04.17'!N38+'10.04.17'!N38+'18.04.17'!N38+'24.04.17'!N38+'03.05.17'!N38+'10.05.17'!N38+'15.05.17'!N38+'22.05.17'!N38+'29.05.17'!N38+'06.06.17'!N38+'12.06.17'!N38+'19.06.17'!N38+'26.06.17'!N38+'03.07.17'!N38+'10.07.17'!N38+'17.07.17'!N38+'24.07.17'!N38+'31.07.17'!N38+'07.08.17'!N38+'14.08.17'!N38+'21.08.17'!N38+'28.08.17'!N38+'04.09.17'!N38+'11.09.17'!N38+'18.09.17'!N38+'25.09.17'!N38+'02.10.17'!N38+'09.10.17'!N38+'16.10.17'!N38+'23.10.17'!N38+'30.10.17'!N38+'06.11.17'!N38+'13.11.17'!N38+'20.11.17'!N38+'27.11.17'!N38+'04.12.17'!N38+'11.12.17'!N38+'18.12.17'!N38+'25.12.17'!N38+'02.01.18'!N38</f>
        <v>0</v>
      </c>
      <c r="O38" s="26">
        <f>'13.02.17'!O38+'20.02.17'!O38+'27.02.17'!O38+'06.03.17'!O38+'13.03.17'!O38+'20.03.17'!O38+'27.03.17'!O38+'03.04.17'!O38+'10.04.17'!O38+'18.04.17'!O38+'24.04.17'!O38+'03.05.17'!O38+'10.05.17'!O38+'15.05.17'!O38+'22.05.17'!O38+'29.05.17'!O38+'06.06.17'!O38+'12.06.17'!O38+'19.06.17'!O38+'26.06.17'!O38+'03.07.17'!O38+'10.07.17'!O38+'17.07.17'!O38+'24.07.17'!O38+'31.07.17'!O38+'07.08.17'!O38+'14.08.17'!O38+'21.08.17'!O38+'28.08.17'!O38+'04.09.17'!O38+'11.09.17'!O38+'18.09.17'!O38+'25.09.17'!O38+'02.10.17'!O38+'09.10.17'!O38+'16.10.17'!O38+'23.10.17'!O38+'30.10.17'!O38+'06.11.17'!O38+'13.11.17'!O38+'20.11.17'!O38+'27.11.17'!O38+'04.12.17'!O38+'11.12.17'!O38+'18.12.17'!O38+'25.12.17'!O38+'02.01.18'!O38</f>
        <v>0</v>
      </c>
      <c r="P38" s="26">
        <f>'13.02.17'!P38+'20.02.17'!P38+'27.02.17'!P38+'06.03.17'!P38+'13.03.17'!P38+'20.03.17'!P38+'27.03.17'!P38+'03.04.17'!P38+'10.04.17'!P38+'18.04.17'!P38+'24.04.17'!P38+'03.05.17'!P38+'10.05.17'!P38+'15.05.17'!P38+'22.05.17'!P38+'29.05.17'!P38+'06.06.17'!P38+'12.06.17'!P38+'19.06.17'!P38+'26.06.17'!P38+'03.07.17'!P38+'10.07.17'!P38+'17.07.17'!P38+'24.07.17'!P38+'31.07.17'!P38+'07.08.17'!P38+'14.08.17'!P38+'21.08.17'!P38+'28.08.17'!P38+'04.09.17'!P38+'11.09.17'!P38+'18.09.17'!P38+'25.09.17'!P38+'02.10.17'!P38+'09.10.17'!P38+'16.10.17'!P38+'23.10.17'!P38+'30.10.17'!P38+'06.11.17'!P38+'13.11.17'!P38+'20.11.17'!P38+'27.11.17'!P38+'04.12.17'!P38+'11.12.17'!P38+'18.12.17'!P38+'25.12.17'!P38+'02.01.18'!P38</f>
        <v>0</v>
      </c>
      <c r="Q38" s="30">
        <f t="shared" si="2"/>
        <v>0</v>
      </c>
      <c r="R38" s="2">
        <v>1</v>
      </c>
      <c r="S38" s="2">
        <v>0</v>
      </c>
      <c r="T38" s="2" t="str">
        <f t="shared" si="3"/>
        <v/>
      </c>
      <c r="U38" s="2" t="str">
        <f t="shared" si="4"/>
        <v/>
      </c>
      <c r="V38" s="2" t="str">
        <f t="shared" si="5"/>
        <v/>
      </c>
      <c r="X38" s="60"/>
    </row>
    <row r="39" spans="1:24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f>'16.01.17'!H32+'23.01.17'!H38+'30.01.17'!H38+'06.02.17'!H38+'13.02.17'!H39+'20.02.17'!H39+'27.02.17'!H39+'06.03.17'!H39+'13.03.17'!H39+'20.03.17'!H39+'27.03.17'!H39+'03.04.17'!H39+'10.04.17'!H39+'18.04.17'!H39+'24.04.17'!H39+'03.05.17'!H39+'10.05.17'!H39+'15.05.17'!H39+'22.05.17'!H39+'29.05.17'!H39+'06.06.17'!H39+'12.06.17'!H39+'19.06.17'!H39+'26.06.17'!H39+'03.07.17'!H39+'10.07.17'!H39+'17.07.17'!H39+'24.07.17'!H39+'31.07.17'!H39+'07.08.17'!H39+'14.08.17'!H39+'21.08.17'!H39+'28.08.17'!H39+'04.09.17'!H39+'11.09.17'!H39+'18.09.17'!H39+'25.09.17'!H39+'02.10.17'!H39+'09.10.17'!H39+'16.10.17'!H39+'23.10.17'!H39+'30.10.17'!H39+'06.11.17'!H39+'13.11.17'!H39+'20.11.17'!H39+'27.11.17'!H39+'04.12.17'!H39+'11.12.17'!H39+'18.12.17'!H39+'25.12.17'!H39+'02.01.18'!H39</f>
        <v>18</v>
      </c>
      <c r="I39" s="25">
        <f>'16.01.17'!I32+'23.01.17'!I38+'30.01.17'!I38+'06.02.17'!I38+'13.02.17'!I39+'20.02.17'!I39+'27.02.17'!I39+'06.03.17'!I39+'13.03.17'!I39+'20.03.17'!I39+'27.03.17'!I39+'03.04.17'!I39+'10.04.17'!I39+'18.04.17'!I39+'24.04.17'!I39+'03.05.17'!I39+'10.05.17'!I39+'15.05.17'!I39+'22.05.17'!I39+'29.05.17'!I39+'06.06.17'!I39+'12.06.17'!I39+'19.06.17'!I39+'26.06.17'!I39+'03.07.17'!I39+'10.07.17'!I39+'17.07.17'!I39+'24.07.17'!I39+'31.07.17'!I39+'07.08.17'!I39+'14.08.17'!I39+'21.08.17'!I39+'28.08.17'!I39+'04.09.17'!I39+'11.09.17'!I39+'18.09.17'!I39+'25.09.17'!I39+'02.10.17'!I39+'09.10.17'!I39+'16.10.17'!I39+'23.10.17'!I39+'30.10.17'!I39+'06.11.17'!I39+'13.11.17'!I39+'20.11.17'!I39+'27.11.17'!I39+'04.12.17'!I39+'11.12.17'!I39+'18.12.17'!I39+'25.12.17'!I39+'02.01.18'!I39</f>
        <v>13</v>
      </c>
      <c r="J39" s="25">
        <f>'16.01.17'!J32+'23.01.17'!J38+'30.01.17'!J38+'06.02.17'!J38+'13.02.17'!J39+'20.02.17'!J39+'27.02.17'!J39+'06.03.17'!J39+'13.03.17'!J39+'20.03.17'!J39+'27.03.17'!J39+'03.04.17'!J39+'10.04.17'!J39+'18.04.17'!J39+'24.04.17'!J39+'03.05.17'!J39+'10.05.17'!J39+'15.05.17'!J39+'22.05.17'!J39+'29.05.17'!J39+'06.06.17'!J39+'12.06.17'!J39+'19.06.17'!J39+'26.06.17'!J39+'03.07.17'!J39+'10.07.17'!J39+'17.07.17'!J39+'24.07.17'!J39+'31.07.17'!J39+'07.08.17'!J39+'14.08.17'!J39+'21.08.17'!J39+'28.08.17'!J39+'04.09.17'!J39+'11.09.17'!J39+'18.09.17'!J39+'25.09.17'!J39+'02.10.17'!J39+'09.10.17'!J39+'16.10.17'!J39+'23.10.17'!J39+'30.10.17'!J39+'06.11.17'!J39+'13.11.17'!J39+'20.11.17'!J39+'27.11.17'!J39+'04.12.17'!J39+'11.12.17'!J39+'18.12.17'!J39+'25.12.17'!J39+'02.01.18'!J39</f>
        <v>14</v>
      </c>
      <c r="K39" s="26">
        <f>'16.01.17'!K32+'23.01.17'!K38+'30.01.17'!K38+'06.02.17'!K38+'13.02.17'!K39+'20.02.17'!K39+'27.02.17'!K39+'06.03.17'!K39+'13.03.17'!K39+'20.03.17'!K39+'27.03.17'!K39+'03.04.17'!K39+'10.04.17'!K39+'18.04.17'!K39+'24.04.17'!K39+'03.05.17'!K39+'10.05.17'!K39+'15.05.17'!K39+'22.05.17'!K39+'29.05.17'!K39+'06.06.17'!K39+'12.06.17'!K39+'19.06.17'!K39+'26.06.17'!K39+'03.07.17'!K39+'10.07.17'!K39+'17.07.17'!K39+'24.07.17'!K39+'31.07.17'!K39+'07.08.17'!K39+'14.08.17'!K39+'21.08.17'!K39+'28.08.17'!K39+'04.09.17'!K39+'11.09.17'!K39+'18.09.17'!K39+'25.09.17'!K39+'02.10.17'!K39+'09.10.17'!K39+'16.10.17'!K39+'23.10.17'!K39+'30.10.17'!K39+'06.11.17'!K39+'13.11.17'!K39+'20.11.17'!K39+'27.11.17'!K39+'04.12.17'!K39+'11.12.17'!K39+'18.12.17'!K39+'25.12.17'!K39+'02.01.18'!K39</f>
        <v>5670.3400000000011</v>
      </c>
      <c r="L39" s="26">
        <f>'16.01.17'!L32+'23.01.17'!L38+'30.01.17'!L38+'06.02.17'!L38+'13.02.17'!L39+'20.02.17'!L39+'27.02.17'!L39+'06.03.17'!L39+'13.03.17'!L39+'20.03.17'!L39+'27.03.17'!L39+'03.04.17'!L39+'10.04.17'!L39+'18.04.17'!L39+'24.04.17'!L39+'03.05.17'!L39+'10.05.17'!L39+'15.05.17'!L39+'22.05.17'!L39+'29.05.17'!L39+'06.06.17'!L39+'12.06.17'!L39+'19.06.17'!L39+'26.06.17'!L39+'03.07.17'!L39+'10.07.17'!L39+'17.07.17'!L39+'24.07.17'!L39+'31.07.17'!L39+'07.08.17'!L39+'14.08.17'!L39+'21.08.17'!L39+'28.08.17'!L39+'04.09.17'!L39+'11.09.17'!L39+'18.09.17'!L39+'25.09.17'!L39+'02.10.17'!L39+'09.10.17'!L39+'16.10.17'!L39+'23.10.17'!L39+'30.10.17'!L39+'06.11.17'!L39+'13.11.17'!L39+'20.11.17'!L39+'27.11.17'!L39+'04.12.17'!L39+'11.12.17'!L39+'18.12.17'!L39+'25.12.17'!L39+'02.01.18'!L39</f>
        <v>5670.34</v>
      </c>
      <c r="M39" s="27">
        <f t="shared" si="1"/>
        <v>0</v>
      </c>
      <c r="N39" s="25">
        <f>'16.01.17'!N32+'23.01.17'!N38+'30.01.17'!N38+'06.02.17'!N38+'13.02.17'!N39+'20.02.17'!N39+'27.02.17'!N39+'06.03.17'!N39+'13.03.17'!N39+'20.03.17'!N39+'27.03.17'!N39+'03.04.17'!N39+'10.04.17'!N39+'18.04.17'!N39+'24.04.17'!N39+'03.05.17'!N39+'10.05.17'!N39+'15.05.17'!N39+'22.05.17'!N39+'29.05.17'!N39+'06.06.17'!N39+'12.06.17'!N39+'19.06.17'!N39+'26.06.17'!N39+'03.07.17'!N39+'10.07.17'!N39+'17.07.17'!N39+'24.07.17'!N39+'31.07.17'!N39+'07.08.17'!N39+'14.08.17'!N39+'21.08.17'!N39+'28.08.17'!N39+'04.09.17'!N39+'11.09.17'!N39+'18.09.17'!N39+'25.09.17'!N39+'02.10.17'!N39+'09.10.17'!N39+'16.10.17'!N39+'23.10.17'!N39+'30.10.17'!N39+'06.11.17'!N39+'13.11.17'!N39+'20.11.17'!N39+'27.11.17'!N39+'04.12.17'!N39+'11.12.17'!N39+'18.12.17'!N39+'25.12.17'!N39+'02.01.18'!N39</f>
        <v>0</v>
      </c>
      <c r="O39" s="26">
        <f>'16.01.17'!O32+'23.01.17'!O38+'30.01.17'!O38+'06.02.17'!O38+'13.02.17'!O39+'20.02.17'!O39+'27.02.17'!O39+'06.03.17'!O39+'13.03.17'!O39+'20.03.17'!O39+'27.03.17'!O39+'03.04.17'!O39+'10.04.17'!O39+'18.04.17'!O39+'24.04.17'!O39+'03.05.17'!O39+'10.05.17'!O39+'15.05.17'!O39+'22.05.17'!O39+'29.05.17'!O39+'06.06.17'!O39+'12.06.17'!O39+'19.06.17'!O39+'26.06.17'!O39+'03.07.17'!O39+'10.07.17'!O39+'17.07.17'!O39+'24.07.17'!O39+'31.07.17'!O39+'07.08.17'!O39+'14.08.17'!O39+'21.08.17'!O39+'28.08.17'!O39+'04.09.17'!O39+'11.09.17'!O39+'18.09.17'!O39+'25.09.17'!O39+'02.10.17'!O39+'09.10.17'!O39+'16.10.17'!O39+'23.10.17'!O39+'30.10.17'!O39+'06.11.17'!O39+'13.11.17'!O39+'20.11.17'!O39+'27.11.17'!O39+'04.12.17'!O39+'11.12.17'!O39+'18.12.17'!O39+'25.12.17'!O39+'02.01.18'!O39</f>
        <v>0</v>
      </c>
      <c r="P39" s="26">
        <f>'16.01.17'!P32+'23.01.17'!P38+'30.01.17'!P38+'06.02.17'!P38+'13.02.17'!P39+'20.02.17'!P39+'27.02.17'!P39+'06.03.17'!P39+'13.03.17'!P39+'20.03.17'!P39+'27.03.17'!P39+'03.04.17'!P39+'10.04.17'!P39+'18.04.17'!P39+'24.04.17'!P39+'03.05.17'!P39+'10.05.17'!P39+'15.05.17'!P39+'22.05.17'!P39+'29.05.17'!P39+'06.06.17'!P39+'12.06.17'!P39+'19.06.17'!P39+'26.06.17'!P39+'03.07.17'!P39+'10.07.17'!P39+'17.07.17'!P39+'24.07.17'!P39+'31.07.17'!P39+'07.08.17'!P39+'14.08.17'!P39+'21.08.17'!P39+'28.08.17'!P39+'04.09.17'!P39+'11.09.17'!P39+'18.09.17'!P39+'25.09.17'!P39+'02.10.17'!P39+'09.10.17'!P39+'16.10.17'!P39+'23.10.17'!P39+'30.10.17'!P39+'06.11.17'!P39+'13.11.17'!P39+'20.11.17'!P39+'27.11.17'!P39+'04.12.17'!P39+'11.12.17'!P39+'18.12.17'!P39+'25.12.17'!P39+'02.01.18'!P39</f>
        <v>0</v>
      </c>
      <c r="Q39" s="30">
        <f t="shared" si="2"/>
        <v>0</v>
      </c>
      <c r="R39" s="2">
        <v>1</v>
      </c>
      <c r="S39" s="2">
        <v>0</v>
      </c>
      <c r="T39" s="2" t="str">
        <f t="shared" si="3"/>
        <v/>
      </c>
      <c r="U39" s="2" t="str">
        <f t="shared" si="4"/>
        <v/>
      </c>
      <c r="V39" s="2" t="str">
        <f t="shared" si="5"/>
        <v/>
      </c>
      <c r="X39" s="60"/>
    </row>
    <row r="40" spans="1:24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f>'10.01.17'!H32+'16.01.17'!H33+'23.01.17'!H39+'30.01.17'!H39+'06.02.17'!H39+'13.02.17'!H40+'20.02.17'!H40+'27.02.17'!H40+'06.03.17'!H40+'13.03.17'!H40+'20.03.17'!H40+'27.03.17'!H40+'03.04.17'!H40+'10.04.17'!H40+'18.04.17'!H40+'24.04.17'!H40+'03.05.17'!H40+'10.05.17'!H40+'15.05.17'!H40+'22.05.17'!H40+'29.05.17'!H40+'06.06.17'!H40+'12.06.17'!H40+'19.06.17'!H40+'26.06.17'!H40+'03.07.17'!H40+'10.07.17'!H40+'17.07.17'!H40+'24.07.17'!H40+'31.07.17'!H40+'07.08.17'!H40+'14.08.17'!H40+'21.08.17'!H40+'28.08.17'!H40+'04.09.17'!H40+'11.09.17'!H40+'18.09.17'!H40+'25.09.17'!H40+'02.10.17'!H40+'09.10.17'!H40+'16.10.17'!H40+'23.10.17'!H40+'30.10.17'!H40+'06.11.17'!H40+'13.11.17'!H40+'20.11.17'!H40+'27.11.17'!H40+'04.12.17'!H40+'11.12.17'!H40+'18.12.17'!H40+'25.12.17'!H40+'02.01.18'!H40</f>
        <v>35</v>
      </c>
      <c r="I40" s="25">
        <f>'10.01.17'!I32+'16.01.17'!I33+'23.01.17'!I39+'30.01.17'!I39+'06.02.17'!I39+'13.02.17'!I40+'20.02.17'!I40+'27.02.17'!I40+'06.03.17'!I40+'13.03.17'!I40+'20.03.17'!I40+'27.03.17'!I40+'03.04.17'!I40+'10.04.17'!I40+'18.04.17'!I40+'24.04.17'!I40+'03.05.17'!I40+'10.05.17'!I40+'15.05.17'!I40+'22.05.17'!I40+'29.05.17'!I40+'06.06.17'!I40+'12.06.17'!I40+'19.06.17'!I40+'26.06.17'!I40+'03.07.17'!I40+'10.07.17'!I40+'17.07.17'!I40+'24.07.17'!I40+'31.07.17'!I40+'07.08.17'!I40+'14.08.17'!I40+'21.08.17'!I40+'28.08.17'!I40+'04.09.17'!I40+'11.09.17'!I40+'18.09.17'!I40+'25.09.17'!I40+'02.10.17'!I40+'09.10.17'!I40+'16.10.17'!I40+'23.10.17'!I40+'30.10.17'!I40+'06.11.17'!I40+'13.11.17'!I40+'20.11.17'!I40+'27.11.17'!I40+'04.12.17'!I40+'11.12.17'!I40+'18.12.17'!I40+'25.12.17'!I40+'02.01.18'!I40</f>
        <v>17</v>
      </c>
      <c r="J40" s="25">
        <f>'10.01.17'!J32+'16.01.17'!J33+'23.01.17'!J39+'30.01.17'!J39+'06.02.17'!J39+'13.02.17'!J40+'20.02.17'!J40+'27.02.17'!J40+'06.03.17'!J40+'13.03.17'!J40+'20.03.17'!J40+'27.03.17'!J40+'03.04.17'!J40+'10.04.17'!J40+'18.04.17'!J40+'24.04.17'!J40+'03.05.17'!J40+'10.05.17'!J40+'15.05.17'!J40+'22.05.17'!J40+'29.05.17'!J40+'06.06.17'!J40+'12.06.17'!J40+'19.06.17'!J40+'26.06.17'!J40+'03.07.17'!J40+'10.07.17'!J40+'17.07.17'!J40+'24.07.17'!J40+'31.07.17'!J40+'07.08.17'!J40+'14.08.17'!J40+'21.08.17'!J40+'28.08.17'!J40+'04.09.17'!J40+'11.09.17'!J40+'18.09.17'!J40+'25.09.17'!J40+'02.10.17'!J40+'09.10.17'!J40+'16.10.17'!J40+'23.10.17'!J40+'30.10.17'!J40+'06.11.17'!J40+'13.11.17'!J40+'20.11.17'!J40+'27.11.17'!J40+'04.12.17'!J40+'11.12.17'!J40+'18.12.17'!J40+'25.12.17'!J40+'02.01.18'!J40</f>
        <v>26</v>
      </c>
      <c r="K40" s="26">
        <f>'10.01.17'!K32+'16.01.17'!K33+'23.01.17'!K39+'30.01.17'!K39+'06.02.17'!K39+'13.02.17'!K40+'20.02.17'!K40+'27.02.17'!K40+'06.03.17'!K40+'13.03.17'!K40+'20.03.17'!K40+'27.03.17'!K40+'03.04.17'!K40+'10.04.17'!K40+'18.04.17'!K40+'24.04.17'!K40+'03.05.17'!K40+'10.05.17'!K40+'15.05.17'!K40+'22.05.17'!K40+'29.05.17'!K40+'06.06.17'!K40+'12.06.17'!K40+'19.06.17'!K40+'26.06.17'!K40+'03.07.17'!K40+'10.07.17'!K40+'17.07.17'!K40+'24.07.17'!K40+'31.07.17'!K40+'07.08.17'!K40+'14.08.17'!K40+'21.08.17'!K40+'28.08.17'!K40+'04.09.17'!K40+'11.09.17'!K40+'18.09.17'!K40+'25.09.17'!K40+'02.10.17'!K40+'09.10.17'!K40+'16.10.17'!K40+'23.10.17'!K40+'30.10.17'!K40+'06.11.17'!K40+'13.11.17'!K40+'20.11.17'!K40+'27.11.17'!K40+'04.12.17'!K40+'11.12.17'!K40+'18.12.17'!K40+'25.12.17'!K40+'02.01.18'!K40</f>
        <v>26671.199999999997</v>
      </c>
      <c r="L40" s="26">
        <f>'10.01.17'!L32+'16.01.17'!L33+'23.01.17'!L39+'30.01.17'!L39+'06.02.17'!L39+'13.02.17'!L40+'20.02.17'!L40+'27.02.17'!L40+'06.03.17'!L40+'13.03.17'!L40+'20.03.17'!L40+'27.03.17'!L40+'03.04.17'!L40+'10.04.17'!L40+'18.04.17'!L40+'24.04.17'!L40+'03.05.17'!L40+'10.05.17'!L40+'15.05.17'!L40+'22.05.17'!L40+'29.05.17'!L40+'06.06.17'!L40+'12.06.17'!L40+'19.06.17'!L40+'26.06.17'!L40+'03.07.17'!L40+'10.07.17'!L40+'17.07.17'!L40+'24.07.17'!L40+'31.07.17'!L40+'07.08.17'!L40+'14.08.17'!L40+'21.08.17'!L40+'28.08.17'!L40+'04.09.17'!L40+'11.09.17'!L40+'18.09.17'!L40+'25.09.17'!L40+'02.10.17'!L40+'09.10.17'!L40+'16.10.17'!L40+'23.10.17'!L40+'30.10.17'!L40+'06.11.17'!L40+'13.11.17'!L40+'20.11.17'!L40+'27.11.17'!L40+'04.12.17'!L40+'11.12.17'!L40+'18.12.17'!L40+'25.12.17'!L40+'02.01.18'!L40</f>
        <v>26671.200000000004</v>
      </c>
      <c r="M40" s="27">
        <f t="shared" si="1"/>
        <v>0</v>
      </c>
      <c r="N40" s="25">
        <f>'10.01.17'!N32+'16.01.17'!N33+'23.01.17'!N39+'30.01.17'!N39+'06.02.17'!N39+'13.02.17'!N40+'20.02.17'!N40+'27.02.17'!N40+'06.03.17'!N40+'13.03.17'!N40+'20.03.17'!N40+'27.03.17'!N40+'03.04.17'!N40+'10.04.17'!N40+'18.04.17'!N40+'24.04.17'!N40+'03.05.17'!N40+'10.05.17'!N40+'15.05.17'!N40+'22.05.17'!N40+'29.05.17'!N40+'06.06.17'!N40+'12.06.17'!N40+'19.06.17'!N40+'26.06.17'!N40+'03.07.17'!N40+'10.07.17'!N40+'17.07.17'!N40+'24.07.17'!N40+'31.07.17'!N40+'07.08.17'!N40+'14.08.17'!N40+'21.08.17'!N40+'28.08.17'!N40+'04.09.17'!N40+'11.09.17'!N40+'18.09.17'!N40+'25.09.17'!N40+'02.10.17'!N40+'09.10.17'!N40+'16.10.17'!N40+'23.10.17'!N40+'30.10.17'!N40+'06.11.17'!N40+'13.11.17'!N40+'20.11.17'!N40+'27.11.17'!N40+'04.12.17'!N40+'11.12.17'!N40+'18.12.17'!N40+'25.12.17'!N40+'02.01.18'!N40</f>
        <v>24</v>
      </c>
      <c r="O40" s="26">
        <f>'10.01.17'!O32+'16.01.17'!O33+'23.01.17'!O39+'30.01.17'!O39+'06.02.17'!O39+'13.02.17'!O40+'20.02.17'!O40+'27.02.17'!O40+'06.03.17'!O40+'13.03.17'!O40+'20.03.17'!O40+'27.03.17'!O40+'03.04.17'!O40+'10.04.17'!O40+'18.04.17'!O40+'24.04.17'!O40+'03.05.17'!O40+'10.05.17'!O40+'15.05.17'!O40+'22.05.17'!O40+'29.05.17'!O40+'06.06.17'!O40+'12.06.17'!O40+'19.06.17'!O40+'26.06.17'!O40+'03.07.17'!O40+'10.07.17'!O40+'17.07.17'!O40+'24.07.17'!O40+'31.07.17'!O40+'07.08.17'!O40+'14.08.17'!O40+'21.08.17'!O40+'28.08.17'!O40+'04.09.17'!O40+'11.09.17'!O40+'18.09.17'!O40+'25.09.17'!O40+'02.10.17'!O40+'09.10.17'!O40+'16.10.17'!O40+'23.10.17'!O40+'30.10.17'!O40+'06.11.17'!O40+'13.11.17'!O40+'20.11.17'!O40+'27.11.17'!O40+'04.12.17'!O40+'11.12.17'!O40+'18.12.17'!O40+'25.12.17'!O40+'02.01.18'!O40</f>
        <v>51118.229999999989</v>
      </c>
      <c r="P40" s="26">
        <f>'10.01.17'!P32+'16.01.17'!P33+'23.01.17'!P39+'30.01.17'!P39+'06.02.17'!P39+'13.02.17'!P40+'20.02.17'!P40+'27.02.17'!P40+'06.03.17'!P40+'13.03.17'!P40+'20.03.17'!P40+'27.03.17'!P40+'03.04.17'!P40+'10.04.17'!P40+'18.04.17'!P40+'24.04.17'!P40+'03.05.17'!P40+'10.05.17'!P40+'15.05.17'!P40+'22.05.17'!P40+'29.05.17'!P40+'06.06.17'!P40+'12.06.17'!P40+'19.06.17'!P40+'26.06.17'!P40+'03.07.17'!P40+'10.07.17'!P40+'17.07.17'!P40+'24.07.17'!P40+'31.07.17'!P40+'07.08.17'!P40+'14.08.17'!P40+'21.08.17'!P40+'28.08.17'!P40+'04.09.17'!P40+'11.09.17'!P40+'18.09.17'!P40+'25.09.17'!P40+'02.10.17'!P40+'09.10.17'!P40+'16.10.17'!P40+'23.10.17'!P40+'30.10.17'!P40+'06.11.17'!P40+'13.11.17'!P40+'20.11.17'!P40+'27.11.17'!P40+'04.12.17'!P40+'11.12.17'!P40+'18.12.17'!P40+'25.12.17'!P40+'02.01.18'!P40</f>
        <v>51118.229999999996</v>
      </c>
      <c r="Q40" s="30">
        <f t="shared" si="2"/>
        <v>0</v>
      </c>
      <c r="R40" s="2">
        <v>1</v>
      </c>
      <c r="S40" s="2">
        <v>0</v>
      </c>
      <c r="T40" s="2" t="str">
        <f t="shared" si="3"/>
        <v/>
      </c>
      <c r="U40" s="2" t="str">
        <f t="shared" si="4"/>
        <v/>
      </c>
      <c r="V40" s="2" t="str">
        <f t="shared" si="5"/>
        <v/>
      </c>
      <c r="X40" s="60"/>
    </row>
    <row r="41" spans="1:24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f>'10.01.17'!H33+'16.01.17'!H34+'23.01.17'!H40+'30.01.17'!H40+'06.02.17'!H40+'13.02.17'!H41+'20.02.17'!H41+'27.02.17'!H41+'06.03.17'!H41+'13.03.17'!H41+'20.03.17'!H41+'27.03.17'!H41+'03.04.17'!H41+'10.04.17'!H41+'18.04.17'!H41+'24.04.17'!H41+'03.05.17'!H41+'10.05.17'!H41+'15.05.17'!H41+'22.05.17'!H41+'29.05.17'!H41+'06.06.17'!H41+'12.06.17'!H41+'19.06.17'!H41+'26.06.17'!H41+'03.07.17'!H41+'10.07.17'!H41+'17.07.17'!H41+'24.07.17'!H41+'31.07.17'!H41+'07.08.17'!H41+'14.08.17'!H41+'21.08.17'!H41+'28.08.17'!H41+'04.09.17'!H41+'11.09.17'!H41+'18.09.17'!H41+'25.09.17'!H41+'02.10.17'!H41+'09.10.17'!H41+'16.10.17'!H41+'23.10.17'!H41+'30.10.17'!H41+'06.11.17'!H41+'13.11.17'!H41+'20.11.17'!H41+'27.11.17'!H41+'04.12.17'!H41+'11.12.17'!H41+'18.12.17'!H41+'25.12.17'!H41+'02.01.18'!H41</f>
        <v>45</v>
      </c>
      <c r="I41" s="25">
        <f>'10.01.17'!I33+'16.01.17'!I34+'23.01.17'!I40+'30.01.17'!I40+'06.02.17'!I40+'13.02.17'!I41+'20.02.17'!I41+'27.02.17'!I41+'06.03.17'!I41+'13.03.17'!I41+'20.03.17'!I41+'27.03.17'!I41+'03.04.17'!I41+'10.04.17'!I41+'18.04.17'!I41+'24.04.17'!I41+'03.05.17'!I41+'10.05.17'!I41+'15.05.17'!I41+'22.05.17'!I41+'29.05.17'!I41+'06.06.17'!I41+'12.06.17'!I41+'19.06.17'!I41+'26.06.17'!I41+'03.07.17'!I41+'10.07.17'!I41+'17.07.17'!I41+'24.07.17'!I41+'31.07.17'!I41+'07.08.17'!I41+'14.08.17'!I41+'21.08.17'!I41+'28.08.17'!I41+'04.09.17'!I41+'11.09.17'!I41+'18.09.17'!I41+'25.09.17'!I41+'02.10.17'!I41+'09.10.17'!I41+'16.10.17'!I41+'23.10.17'!I41+'30.10.17'!I41+'06.11.17'!I41+'13.11.17'!I41+'20.11.17'!I41+'27.11.17'!I41+'04.12.17'!I41+'11.12.17'!I41+'18.12.17'!I41+'25.12.17'!I41+'02.01.18'!I41</f>
        <v>16</v>
      </c>
      <c r="J41" s="25">
        <f>'10.01.17'!J33+'16.01.17'!J34+'23.01.17'!J40+'30.01.17'!J40+'06.02.17'!J40+'13.02.17'!J41+'20.02.17'!J41+'27.02.17'!J41+'06.03.17'!J41+'13.03.17'!J41+'20.03.17'!J41+'27.03.17'!J41+'03.04.17'!J41+'10.04.17'!J41+'18.04.17'!J41+'24.04.17'!J41+'03.05.17'!J41+'10.05.17'!J41+'15.05.17'!J41+'22.05.17'!J41+'29.05.17'!J41+'06.06.17'!J41+'12.06.17'!J41+'19.06.17'!J41+'26.06.17'!J41+'03.07.17'!J41+'10.07.17'!J41+'17.07.17'!J41+'24.07.17'!J41+'31.07.17'!J41+'07.08.17'!J41+'14.08.17'!J41+'21.08.17'!J41+'28.08.17'!J41+'04.09.17'!J41+'11.09.17'!J41+'18.09.17'!J41+'25.09.17'!J41+'02.10.17'!J41+'09.10.17'!J41+'16.10.17'!J41+'23.10.17'!J41+'30.10.17'!J41+'06.11.17'!J41+'13.11.17'!J41+'20.11.17'!J41+'27.11.17'!J41+'04.12.17'!J41+'11.12.17'!J41+'18.12.17'!J41+'25.12.17'!J41+'02.01.18'!J41</f>
        <v>17</v>
      </c>
      <c r="K41" s="26">
        <f>'10.01.17'!K33+'16.01.17'!K34+'23.01.17'!K40+'30.01.17'!K40+'06.02.17'!K40+'13.02.17'!K41+'20.02.17'!K41+'27.02.17'!K41+'06.03.17'!K41+'13.03.17'!K41+'20.03.17'!K41+'27.03.17'!K41+'03.04.17'!K41+'10.04.17'!K41+'18.04.17'!K41+'24.04.17'!K41+'03.05.17'!K41+'10.05.17'!K41+'15.05.17'!K41+'22.05.17'!K41+'29.05.17'!K41+'06.06.17'!K41+'12.06.17'!K41+'19.06.17'!K41+'26.06.17'!K41+'03.07.17'!K41+'10.07.17'!K41+'17.07.17'!K41+'24.07.17'!K41+'31.07.17'!K41+'07.08.17'!K41+'14.08.17'!K41+'21.08.17'!K41+'28.08.17'!K41+'04.09.17'!K41+'11.09.17'!K41+'18.09.17'!K41+'25.09.17'!K41+'02.10.17'!K41+'09.10.17'!K41+'16.10.17'!K41+'23.10.17'!K41+'30.10.17'!K41+'06.11.17'!K41+'13.11.17'!K41+'20.11.17'!K41+'27.11.17'!K41+'04.12.17'!K41+'11.12.17'!K41+'18.12.17'!K41+'25.12.17'!K41+'02.01.18'!K41</f>
        <v>16926.78</v>
      </c>
      <c r="L41" s="26">
        <f>'10.01.17'!L33+'16.01.17'!L34+'23.01.17'!L40+'30.01.17'!L40+'06.02.17'!L40+'13.02.17'!L41+'20.02.17'!L41+'27.02.17'!L41+'06.03.17'!L41+'13.03.17'!L41+'20.03.17'!L41+'27.03.17'!L41+'03.04.17'!L41+'10.04.17'!L41+'18.04.17'!L41+'24.04.17'!L41+'03.05.17'!L41+'10.05.17'!L41+'15.05.17'!L41+'22.05.17'!L41+'29.05.17'!L41+'06.06.17'!L41+'12.06.17'!L41+'19.06.17'!L41+'26.06.17'!L41+'03.07.17'!L41+'10.07.17'!L41+'17.07.17'!L41+'24.07.17'!L41+'31.07.17'!L41+'07.08.17'!L41+'14.08.17'!L41+'21.08.17'!L41+'28.08.17'!L41+'04.09.17'!L41+'11.09.17'!L41+'18.09.17'!L41+'25.09.17'!L41+'02.10.17'!L41+'09.10.17'!L41+'16.10.17'!L41+'23.10.17'!L41+'30.10.17'!L41+'06.11.17'!L41+'13.11.17'!L41+'20.11.17'!L41+'27.11.17'!L41+'04.12.17'!L41+'11.12.17'!L41+'18.12.17'!L41+'25.12.17'!L41+'02.01.18'!L41</f>
        <v>16926.78</v>
      </c>
      <c r="M41" s="27">
        <f t="shared" si="1"/>
        <v>0</v>
      </c>
      <c r="N41" s="25">
        <f>'10.01.17'!N33+'16.01.17'!N34+'23.01.17'!N40+'30.01.17'!N40+'06.02.17'!N40+'13.02.17'!N41+'20.02.17'!N41+'27.02.17'!N41+'06.03.17'!N41+'13.03.17'!N41+'20.03.17'!N41+'27.03.17'!N41+'03.04.17'!N41+'10.04.17'!N41+'18.04.17'!N41+'24.04.17'!N41+'03.05.17'!N41+'10.05.17'!N41+'15.05.17'!N41+'22.05.17'!N41+'29.05.17'!N41+'06.06.17'!N41+'12.06.17'!N41+'19.06.17'!N41+'26.06.17'!N41+'03.07.17'!N41+'10.07.17'!N41+'17.07.17'!N41+'24.07.17'!N41+'31.07.17'!N41+'07.08.17'!N41+'14.08.17'!N41+'21.08.17'!N41+'28.08.17'!N41+'04.09.17'!N41+'11.09.17'!N41+'18.09.17'!N41+'25.09.17'!N41+'02.10.17'!N41+'09.10.17'!N41+'16.10.17'!N41+'23.10.17'!N41+'30.10.17'!N41+'06.11.17'!N41+'13.11.17'!N41+'20.11.17'!N41+'27.11.17'!N41+'04.12.17'!N41+'11.12.17'!N41+'18.12.17'!N41+'25.12.17'!N41+'02.01.18'!N41</f>
        <v>0</v>
      </c>
      <c r="O41" s="26">
        <f>'10.01.17'!O33+'16.01.17'!O34+'23.01.17'!O40+'30.01.17'!O40+'06.02.17'!O40+'13.02.17'!O41+'20.02.17'!O41+'27.02.17'!O41+'06.03.17'!O41+'13.03.17'!O41+'20.03.17'!O41+'27.03.17'!O41+'03.04.17'!O41+'10.04.17'!O41+'18.04.17'!O41+'24.04.17'!O41+'03.05.17'!O41+'10.05.17'!O41+'15.05.17'!O41+'22.05.17'!O41+'29.05.17'!O41+'06.06.17'!O41+'12.06.17'!O41+'19.06.17'!O41+'26.06.17'!O41+'03.07.17'!O41+'10.07.17'!O41+'17.07.17'!O41+'24.07.17'!O41+'31.07.17'!O41+'07.08.17'!O41+'14.08.17'!O41+'21.08.17'!O41+'28.08.17'!O41+'04.09.17'!O41+'11.09.17'!O41+'18.09.17'!O41+'25.09.17'!O41+'02.10.17'!O41+'09.10.17'!O41+'16.10.17'!O41+'23.10.17'!O41+'30.10.17'!O41+'06.11.17'!O41+'13.11.17'!O41+'20.11.17'!O41+'27.11.17'!O41+'04.12.17'!O41+'11.12.17'!O41+'18.12.17'!O41+'25.12.17'!O41+'02.01.18'!O41</f>
        <v>0</v>
      </c>
      <c r="P41" s="26">
        <f>'10.01.17'!P33+'16.01.17'!P34+'23.01.17'!P40+'30.01.17'!P40+'06.02.17'!P40+'13.02.17'!P41+'20.02.17'!P41+'27.02.17'!P41+'06.03.17'!P41+'13.03.17'!P41+'20.03.17'!P41+'27.03.17'!P41+'03.04.17'!P41+'10.04.17'!P41+'18.04.17'!P41+'24.04.17'!P41+'03.05.17'!P41+'10.05.17'!P41+'15.05.17'!P41+'22.05.17'!P41+'29.05.17'!P41+'06.06.17'!P41+'12.06.17'!P41+'19.06.17'!P41+'26.06.17'!P41+'03.07.17'!P41+'10.07.17'!P41+'17.07.17'!P41+'24.07.17'!P41+'31.07.17'!P41+'07.08.17'!P41+'14.08.17'!P41+'21.08.17'!P41+'28.08.17'!P41+'04.09.17'!P41+'11.09.17'!P41+'18.09.17'!P41+'25.09.17'!P41+'02.10.17'!P41+'09.10.17'!P41+'16.10.17'!P41+'23.10.17'!P41+'30.10.17'!P41+'06.11.17'!P41+'13.11.17'!P41+'20.11.17'!P41+'27.11.17'!P41+'04.12.17'!P41+'11.12.17'!P41+'18.12.17'!P41+'25.12.17'!P41+'02.01.18'!P41</f>
        <v>0</v>
      </c>
      <c r="Q41" s="30">
        <f t="shared" si="2"/>
        <v>0</v>
      </c>
      <c r="R41" s="2">
        <v>1</v>
      </c>
      <c r="S41" s="2">
        <v>0</v>
      </c>
      <c r="T41" s="2" t="str">
        <f t="shared" si="3"/>
        <v/>
      </c>
      <c r="U41" s="2" t="str">
        <f t="shared" si="4"/>
        <v/>
      </c>
      <c r="V41" s="2" t="str">
        <f t="shared" si="5"/>
        <v/>
      </c>
      <c r="X41" s="60"/>
    </row>
    <row r="42" spans="1:24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f>'10.01.17'!H34+'16.01.17'!H35+'23.01.17'!H41+'30.01.17'!H41+'06.02.17'!H41+'13.02.17'!H42+'20.02.17'!H42+'27.02.17'!H42+'06.03.17'!H42+'13.03.17'!H42+'20.03.17'!H42+'27.03.17'!H42+'03.04.17'!H42+'10.04.17'!H42+'18.04.17'!H42+'24.04.17'!H42+'03.05.17'!H42+'10.05.17'!H42+'15.05.17'!H42+'22.05.17'!H42+'29.05.17'!H42+'06.06.17'!H42+'12.06.17'!H42+'19.06.17'!H42+'26.06.17'!H42+'03.07.17'!H42+'10.07.17'!H42+'17.07.17'!H42+'24.07.17'!H42+'31.07.17'!H42+'07.08.17'!H42+'14.08.17'!H42+'21.08.17'!H42+'28.08.17'!H42+'04.09.17'!H42+'11.09.17'!H42+'18.09.17'!H42+'25.09.17'!H42+'02.10.17'!H42+'09.10.17'!H42+'16.10.17'!H42+'23.10.17'!H42+'30.10.17'!H42+'06.11.17'!H42+'13.11.17'!H42+'20.11.17'!H42+'27.11.17'!H42+'04.12.17'!H42+'11.12.17'!H42+'18.12.17'!H42+'25.12.17'!H42+'02.01.18'!H42</f>
        <v>12</v>
      </c>
      <c r="I42" s="25">
        <f>'10.01.17'!I34+'16.01.17'!I35+'23.01.17'!I41+'30.01.17'!I41+'06.02.17'!I41+'13.02.17'!I42+'20.02.17'!I42+'27.02.17'!I42+'06.03.17'!I42+'13.03.17'!I42+'20.03.17'!I42+'27.03.17'!I42+'03.04.17'!I42+'10.04.17'!I42+'18.04.17'!I42+'24.04.17'!I42+'03.05.17'!I42+'10.05.17'!I42+'15.05.17'!I42+'22.05.17'!I42+'29.05.17'!I42+'06.06.17'!I42+'12.06.17'!I42+'19.06.17'!I42+'26.06.17'!I42+'03.07.17'!I42+'10.07.17'!I42+'17.07.17'!I42+'24.07.17'!I42+'31.07.17'!I42+'07.08.17'!I42+'14.08.17'!I42+'21.08.17'!I42+'28.08.17'!I42+'04.09.17'!I42+'11.09.17'!I42+'18.09.17'!I42+'25.09.17'!I42+'02.10.17'!I42+'09.10.17'!I42+'16.10.17'!I42+'23.10.17'!I42+'30.10.17'!I42+'06.11.17'!I42+'13.11.17'!I42+'20.11.17'!I42+'27.11.17'!I42+'04.12.17'!I42+'11.12.17'!I42+'18.12.17'!I42+'25.12.17'!I42+'02.01.18'!I42</f>
        <v>9</v>
      </c>
      <c r="J42" s="25">
        <f>'10.01.17'!J34+'16.01.17'!J35+'23.01.17'!J41+'30.01.17'!J41+'06.02.17'!J41+'13.02.17'!J42+'20.02.17'!J42+'27.02.17'!J42+'06.03.17'!J42+'13.03.17'!J42+'20.03.17'!J42+'27.03.17'!J42+'03.04.17'!J42+'10.04.17'!J42+'18.04.17'!J42+'24.04.17'!J42+'03.05.17'!J42+'10.05.17'!J42+'15.05.17'!J42+'22.05.17'!J42+'29.05.17'!J42+'06.06.17'!J42+'12.06.17'!J42+'19.06.17'!J42+'26.06.17'!J42+'03.07.17'!J42+'10.07.17'!J42+'17.07.17'!J42+'24.07.17'!J42+'31.07.17'!J42+'07.08.17'!J42+'14.08.17'!J42+'21.08.17'!J42+'28.08.17'!J42+'04.09.17'!J42+'11.09.17'!J42+'18.09.17'!J42+'25.09.17'!J42+'02.10.17'!J42+'09.10.17'!J42+'16.10.17'!J42+'23.10.17'!J42+'30.10.17'!J42+'06.11.17'!J42+'13.11.17'!J42+'20.11.17'!J42+'27.11.17'!J42+'04.12.17'!J42+'11.12.17'!J42+'18.12.17'!J42+'25.12.17'!J42+'02.01.18'!J42</f>
        <v>13</v>
      </c>
      <c r="K42" s="26">
        <f>'10.01.17'!K34+'16.01.17'!K35+'23.01.17'!K41+'30.01.17'!K41+'06.02.17'!K41+'13.02.17'!K42+'20.02.17'!K42+'27.02.17'!K42+'06.03.17'!K42+'13.03.17'!K42+'20.03.17'!K42+'27.03.17'!K42+'03.04.17'!K42+'10.04.17'!K42+'18.04.17'!K42+'24.04.17'!K42+'03.05.17'!K42+'10.05.17'!K42+'15.05.17'!K42+'22.05.17'!K42+'29.05.17'!K42+'06.06.17'!K42+'12.06.17'!K42+'19.06.17'!K42+'26.06.17'!K42+'03.07.17'!K42+'10.07.17'!K42+'17.07.17'!K42+'24.07.17'!K42+'31.07.17'!K42+'07.08.17'!K42+'14.08.17'!K42+'21.08.17'!K42+'28.08.17'!K42+'04.09.17'!K42+'11.09.17'!K42+'18.09.17'!K42+'25.09.17'!K42+'02.10.17'!K42+'09.10.17'!K42+'16.10.17'!K42+'23.10.17'!K42+'30.10.17'!K42+'06.11.17'!K42+'13.11.17'!K42+'20.11.17'!K42+'27.11.17'!K42+'04.12.17'!K42+'11.12.17'!K42+'18.12.17'!K42+'25.12.17'!K42+'02.01.18'!K42</f>
        <v>13840.109999999999</v>
      </c>
      <c r="L42" s="26">
        <f>'10.01.17'!L34+'16.01.17'!L35+'23.01.17'!L41+'30.01.17'!L41+'06.02.17'!L41+'13.02.17'!L42+'20.02.17'!L42+'27.02.17'!L42+'06.03.17'!L42+'13.03.17'!L42+'20.03.17'!L42+'27.03.17'!L42+'03.04.17'!L42+'10.04.17'!L42+'18.04.17'!L42+'24.04.17'!L42+'03.05.17'!L42+'10.05.17'!L42+'15.05.17'!L42+'22.05.17'!L42+'29.05.17'!L42+'06.06.17'!L42+'12.06.17'!L42+'19.06.17'!L42+'26.06.17'!L42+'03.07.17'!L42+'10.07.17'!L42+'17.07.17'!L42+'24.07.17'!L42+'31.07.17'!L42+'07.08.17'!L42+'14.08.17'!L42+'21.08.17'!L42+'28.08.17'!L42+'04.09.17'!L42+'11.09.17'!L42+'18.09.17'!L42+'25.09.17'!L42+'02.10.17'!L42+'09.10.17'!L42+'16.10.17'!L42+'23.10.17'!L42+'30.10.17'!L42+'06.11.17'!L42+'13.11.17'!L42+'20.11.17'!L42+'27.11.17'!L42+'04.12.17'!L42+'11.12.17'!L42+'18.12.17'!L42+'25.12.17'!L42+'02.01.18'!L42</f>
        <v>13840.109999999999</v>
      </c>
      <c r="M42" s="27">
        <f t="shared" ref="M42:M73" si="6">K42-L42</f>
        <v>0</v>
      </c>
      <c r="N42" s="25">
        <f>'10.01.17'!N34+'16.01.17'!N35+'23.01.17'!N41+'30.01.17'!N41+'06.02.17'!N41+'13.02.17'!N42+'20.02.17'!N42+'27.02.17'!N42+'06.03.17'!N42+'13.03.17'!N42+'20.03.17'!N42+'27.03.17'!N42+'03.04.17'!N42+'10.04.17'!N42+'18.04.17'!N42+'24.04.17'!N42+'03.05.17'!N42+'10.05.17'!N42+'15.05.17'!N42+'22.05.17'!N42+'29.05.17'!N42+'06.06.17'!N42+'12.06.17'!N42+'19.06.17'!N42+'26.06.17'!N42+'03.07.17'!N42+'10.07.17'!N42+'17.07.17'!N42+'24.07.17'!N42+'31.07.17'!N42+'07.08.17'!N42+'14.08.17'!N42+'21.08.17'!N42+'28.08.17'!N42+'04.09.17'!N42+'11.09.17'!N42+'18.09.17'!N42+'25.09.17'!N42+'02.10.17'!N42+'09.10.17'!N42+'16.10.17'!N42+'23.10.17'!N42+'30.10.17'!N42+'06.11.17'!N42+'13.11.17'!N42+'20.11.17'!N42+'27.11.17'!N42+'04.12.17'!N42+'11.12.17'!N42+'18.12.17'!N42+'25.12.17'!N42+'02.01.18'!N42</f>
        <v>21</v>
      </c>
      <c r="O42" s="26">
        <f>'10.01.17'!O34+'16.01.17'!O35+'23.01.17'!O41+'30.01.17'!O41+'06.02.17'!O41+'13.02.17'!O42+'20.02.17'!O42+'27.02.17'!O42+'06.03.17'!O42+'13.03.17'!O42+'20.03.17'!O42+'27.03.17'!O42+'03.04.17'!O42+'10.04.17'!O42+'18.04.17'!O42+'24.04.17'!O42+'03.05.17'!O42+'10.05.17'!O42+'15.05.17'!O42+'22.05.17'!O42+'29.05.17'!O42+'06.06.17'!O42+'12.06.17'!O42+'19.06.17'!O42+'26.06.17'!O42+'03.07.17'!O42+'10.07.17'!O42+'17.07.17'!O42+'24.07.17'!O42+'31.07.17'!O42+'07.08.17'!O42+'14.08.17'!O42+'21.08.17'!O42+'28.08.17'!O42+'04.09.17'!O42+'11.09.17'!O42+'18.09.17'!O42+'25.09.17'!O42+'02.10.17'!O42+'09.10.17'!O42+'16.10.17'!O42+'23.10.17'!O42+'30.10.17'!O42+'06.11.17'!O42+'13.11.17'!O42+'20.11.17'!O42+'27.11.17'!O42+'04.12.17'!O42+'11.12.17'!O42+'18.12.17'!O42+'25.12.17'!O42+'02.01.18'!O42</f>
        <v>52184.339999999989</v>
      </c>
      <c r="P42" s="26">
        <f>'10.01.17'!P34+'16.01.17'!P35+'23.01.17'!P41+'30.01.17'!P41+'06.02.17'!P41+'13.02.17'!P42+'20.02.17'!P42+'27.02.17'!P42+'06.03.17'!P42+'13.03.17'!P42+'20.03.17'!P42+'27.03.17'!P42+'03.04.17'!P42+'10.04.17'!P42+'18.04.17'!P42+'24.04.17'!P42+'03.05.17'!P42+'10.05.17'!P42+'15.05.17'!P42+'22.05.17'!P42+'29.05.17'!P42+'06.06.17'!P42+'12.06.17'!P42+'19.06.17'!P42+'26.06.17'!P42+'03.07.17'!P42+'10.07.17'!P42+'17.07.17'!P42+'24.07.17'!P42+'31.07.17'!P42+'07.08.17'!P42+'14.08.17'!P42+'21.08.17'!P42+'28.08.17'!P42+'04.09.17'!P42+'11.09.17'!P42+'18.09.17'!P42+'25.09.17'!P42+'02.10.17'!P42+'09.10.17'!P42+'16.10.17'!P42+'23.10.17'!P42+'30.10.17'!P42+'06.11.17'!P42+'13.11.17'!P42+'20.11.17'!P42+'27.11.17'!P42+'04.12.17'!P42+'11.12.17'!P42+'18.12.17'!P42+'25.12.17'!P42+'02.01.18'!P42</f>
        <v>52184.340000000004</v>
      </c>
      <c r="Q42" s="30">
        <f t="shared" si="2"/>
        <v>0</v>
      </c>
      <c r="R42" s="2">
        <v>1</v>
      </c>
      <c r="S42" s="2">
        <v>0</v>
      </c>
      <c r="T42" s="2" t="str">
        <f t="shared" si="3"/>
        <v/>
      </c>
      <c r="U42" s="2" t="str">
        <f t="shared" si="4"/>
        <v/>
      </c>
      <c r="V42" s="2" t="str">
        <f t="shared" si="5"/>
        <v/>
      </c>
      <c r="X42" s="60"/>
    </row>
    <row r="43" spans="1:24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f>'06.02.17'!H42+'13.02.17'!H43+'20.02.17'!H43+'27.02.17'!H43+'06.03.17'!H43+'13.03.17'!H43+'20.03.17'!H43+'27.03.17'!H43+'03.04.17'!H43+'10.04.17'!H43+'18.04.17'!H43+'24.04.17'!H43+'03.05.17'!H43+'10.05.17'!H43+'15.05.17'!H43+'22.05.17'!H43+'29.05.17'!H43+'06.06.17'!H43+'12.06.17'!H43+'19.06.17'!H43+'26.06.17'!H43+'03.07.17'!H43+'10.07.17'!H43+'17.07.17'!H43+'24.07.17'!H43+'31.07.17'!H43+'07.08.17'!H43+'14.08.17'!H43+'21.08.17'!H43+'28.08.17'!H43+'04.09.17'!H43+'11.09.17'!H43+'18.09.17'!H43+'25.09.17'!H43+'02.10.17'!H43+'09.10.17'!H43+'16.10.17'!H43+'23.10.17'!H43+'30.10.17'!H43+'06.11.17'!H43+'13.11.17'!H43+'20.11.17'!H43+'27.11.17'!H43+'04.12.17'!H43+'11.12.17'!H43+'18.12.17'!H43+'25.12.17'!H43+'02.01.18'!H43</f>
        <v>14</v>
      </c>
      <c r="I43" s="25">
        <f>'06.02.17'!I42+'13.02.17'!I43+'20.02.17'!I43+'27.02.17'!I43+'06.03.17'!I43+'13.03.17'!I43+'20.03.17'!I43+'27.03.17'!I43+'03.04.17'!I43+'10.04.17'!I43+'18.04.17'!I43+'24.04.17'!I43+'03.05.17'!I43+'10.05.17'!I43+'15.05.17'!I43+'22.05.17'!I43+'29.05.17'!I43+'06.06.17'!I43+'12.06.17'!I43+'19.06.17'!I43+'26.06.17'!I43+'03.07.17'!I43+'10.07.17'!I43+'17.07.17'!I43+'24.07.17'!I43+'31.07.17'!I43+'07.08.17'!I43+'14.08.17'!I43+'21.08.17'!I43+'28.08.17'!I43+'04.09.17'!I43+'11.09.17'!I43+'18.09.17'!I43+'25.09.17'!I43+'02.10.17'!I43+'09.10.17'!I43+'16.10.17'!I43+'23.10.17'!I43+'30.10.17'!I43+'06.11.17'!I43+'13.11.17'!I43+'20.11.17'!I43+'27.11.17'!I43+'04.12.17'!I43+'11.12.17'!I43+'18.12.17'!I43+'25.12.17'!I43+'02.01.18'!I43</f>
        <v>8</v>
      </c>
      <c r="J43" s="25">
        <f>'06.02.17'!J42+'13.02.17'!J43+'20.02.17'!J43+'27.02.17'!J43+'06.03.17'!J43+'13.03.17'!J43+'20.03.17'!J43+'27.03.17'!J43+'03.04.17'!J43+'10.04.17'!J43+'18.04.17'!J43+'24.04.17'!J43+'03.05.17'!J43+'10.05.17'!J43+'15.05.17'!J43+'22.05.17'!J43+'29.05.17'!J43+'06.06.17'!J43+'12.06.17'!J43+'19.06.17'!J43+'26.06.17'!J43+'03.07.17'!J43+'10.07.17'!J43+'17.07.17'!J43+'24.07.17'!J43+'31.07.17'!J43+'07.08.17'!J43+'14.08.17'!J43+'21.08.17'!J43+'28.08.17'!J43+'04.09.17'!J43+'11.09.17'!J43+'18.09.17'!J43+'25.09.17'!J43+'02.10.17'!J43+'09.10.17'!J43+'16.10.17'!J43+'23.10.17'!J43+'30.10.17'!J43+'06.11.17'!J43+'13.11.17'!J43+'20.11.17'!J43+'27.11.17'!J43+'04.12.17'!J43+'11.12.17'!J43+'18.12.17'!J43+'25.12.17'!J43+'02.01.18'!J43</f>
        <v>8</v>
      </c>
      <c r="K43" s="26">
        <f>'06.02.17'!K42+'13.02.17'!K43+'20.02.17'!K43+'27.02.17'!K43+'06.03.17'!K43+'13.03.17'!K43+'20.03.17'!K43+'27.03.17'!K43+'03.04.17'!K43+'10.04.17'!K43+'18.04.17'!K43+'24.04.17'!K43+'03.05.17'!K43+'10.05.17'!K43+'15.05.17'!K43+'22.05.17'!K43+'29.05.17'!K43+'06.06.17'!K43+'12.06.17'!K43+'19.06.17'!K43+'26.06.17'!K43+'03.07.17'!K43+'10.07.17'!K43+'17.07.17'!K43+'24.07.17'!K43+'31.07.17'!K43+'07.08.17'!K43+'14.08.17'!K43+'21.08.17'!K43+'28.08.17'!K43+'04.09.17'!K43+'11.09.17'!K43+'18.09.17'!K43+'25.09.17'!K43+'02.10.17'!K43+'09.10.17'!K43+'16.10.17'!K43+'23.10.17'!K43+'30.10.17'!K43+'06.11.17'!K43+'13.11.17'!K43+'20.11.17'!K43+'27.11.17'!K43+'04.12.17'!K43+'11.12.17'!K43+'18.12.17'!K43+'25.12.17'!K43+'02.01.18'!K43</f>
        <v>5604</v>
      </c>
      <c r="L43" s="26">
        <f>'06.02.17'!L42+'13.02.17'!L43+'20.02.17'!L43+'27.02.17'!L43+'06.03.17'!L43+'13.03.17'!L43+'20.03.17'!L43+'27.03.17'!L43+'03.04.17'!L43+'10.04.17'!L43+'18.04.17'!L43+'24.04.17'!L43+'03.05.17'!L43+'10.05.17'!L43+'15.05.17'!L43+'22.05.17'!L43+'29.05.17'!L43+'06.06.17'!L43+'12.06.17'!L43+'19.06.17'!L43+'26.06.17'!L43+'03.07.17'!L43+'10.07.17'!L43+'17.07.17'!L43+'24.07.17'!L43+'31.07.17'!L43+'07.08.17'!L43+'14.08.17'!L43+'21.08.17'!L43+'28.08.17'!L43+'04.09.17'!L43+'11.09.17'!L43+'18.09.17'!L43+'25.09.17'!L43+'02.10.17'!L43+'09.10.17'!L43+'16.10.17'!L43+'23.10.17'!L43+'30.10.17'!L43+'06.11.17'!L43+'13.11.17'!L43+'20.11.17'!L43+'27.11.17'!L43+'04.12.17'!L43+'11.12.17'!L43+'18.12.17'!L43+'25.12.17'!L43+'02.01.18'!L43</f>
        <v>5604</v>
      </c>
      <c r="M43" s="27">
        <f t="shared" si="6"/>
        <v>0</v>
      </c>
      <c r="N43" s="25">
        <f>'06.02.17'!N42+'13.02.17'!N43+'20.02.17'!N43+'27.02.17'!N43+'06.03.17'!N43+'13.03.17'!N43+'20.03.17'!N43+'27.03.17'!N43+'03.04.17'!N43+'10.04.17'!N43+'18.04.17'!N43+'24.04.17'!N43+'03.05.17'!N43+'10.05.17'!N43+'15.05.17'!N43+'22.05.17'!N43+'29.05.17'!N43+'06.06.17'!N43+'12.06.17'!N43+'19.06.17'!N43+'26.06.17'!N43+'03.07.17'!N43+'10.07.17'!N43+'17.07.17'!N43+'24.07.17'!N43+'31.07.17'!N43+'07.08.17'!N43+'14.08.17'!N43+'21.08.17'!N43+'28.08.17'!N43+'04.09.17'!N43+'11.09.17'!N43+'18.09.17'!N43+'25.09.17'!N43+'02.10.17'!N43+'09.10.17'!N43+'16.10.17'!N43+'23.10.17'!N43+'30.10.17'!N43+'06.11.17'!N43+'13.11.17'!N43+'20.11.17'!N43+'27.11.17'!N43+'04.12.17'!N43+'11.12.17'!N43+'18.12.17'!N43+'25.12.17'!N43+'02.01.18'!N43</f>
        <v>0</v>
      </c>
      <c r="O43" s="26">
        <f>'06.02.17'!O42+'13.02.17'!O43+'20.02.17'!O43+'27.02.17'!O43+'06.03.17'!O43+'13.03.17'!O43+'20.03.17'!O43+'27.03.17'!O43+'03.04.17'!O43+'10.04.17'!O43+'18.04.17'!O43+'24.04.17'!O43+'03.05.17'!O43+'10.05.17'!O43+'15.05.17'!O43+'22.05.17'!O43+'29.05.17'!O43+'06.06.17'!O43+'12.06.17'!O43+'19.06.17'!O43+'26.06.17'!O43+'03.07.17'!O43+'10.07.17'!O43+'17.07.17'!O43+'24.07.17'!O43+'31.07.17'!O43+'07.08.17'!O43+'14.08.17'!O43+'21.08.17'!O43+'28.08.17'!O43+'04.09.17'!O43+'11.09.17'!O43+'18.09.17'!O43+'25.09.17'!O43+'02.10.17'!O43+'09.10.17'!O43+'16.10.17'!O43+'23.10.17'!O43+'30.10.17'!O43+'06.11.17'!O43+'13.11.17'!O43+'20.11.17'!O43+'27.11.17'!O43+'04.12.17'!O43+'11.12.17'!O43+'18.12.17'!O43+'25.12.17'!O43+'02.01.18'!O43</f>
        <v>0</v>
      </c>
      <c r="P43" s="26">
        <f>'06.02.17'!P42+'13.02.17'!P43+'20.02.17'!P43+'27.02.17'!P43+'06.03.17'!P43+'13.03.17'!P43+'20.03.17'!P43+'27.03.17'!P43+'03.04.17'!P43+'10.04.17'!P43+'18.04.17'!P43+'24.04.17'!P43+'03.05.17'!P43+'10.05.17'!P43+'15.05.17'!P43+'22.05.17'!P43+'29.05.17'!P43+'06.06.17'!P43+'12.06.17'!P43+'19.06.17'!P43+'26.06.17'!P43+'03.07.17'!P43+'10.07.17'!P43+'17.07.17'!P43+'24.07.17'!P43+'31.07.17'!P43+'07.08.17'!P43+'14.08.17'!P43+'21.08.17'!P43+'28.08.17'!P43+'04.09.17'!P43+'11.09.17'!P43+'18.09.17'!P43+'25.09.17'!P43+'02.10.17'!P43+'09.10.17'!P43+'16.10.17'!P43+'23.10.17'!P43+'30.10.17'!P43+'06.11.17'!P43+'13.11.17'!P43+'20.11.17'!P43+'27.11.17'!P43+'04.12.17'!P43+'11.12.17'!P43+'18.12.17'!P43+'25.12.17'!P43+'02.01.18'!P43</f>
        <v>0</v>
      </c>
      <c r="Q43" s="30">
        <f t="shared" si="2"/>
        <v>0</v>
      </c>
      <c r="R43" s="2">
        <v>1</v>
      </c>
      <c r="S43" s="2">
        <v>0</v>
      </c>
      <c r="T43" s="2" t="str">
        <f t="shared" si="3"/>
        <v/>
      </c>
      <c r="U43" s="2" t="str">
        <f t="shared" si="4"/>
        <v/>
      </c>
      <c r="V43" s="2" t="str">
        <f t="shared" si="5"/>
        <v/>
      </c>
      <c r="X43" s="60"/>
    </row>
    <row r="44" spans="1:24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f>'10.01.17'!H35+'16.01.17'!H36+'23.01.17'!H42+'30.01.17'!H42+'06.02.17'!H43+'13.02.17'!H44+'20.02.17'!H44+'27.02.17'!H44+'06.03.17'!H44+'13.03.17'!H44+'20.03.17'!H44+'27.03.17'!H44+'03.04.17'!H44+'10.04.17'!H44+'18.04.17'!H44+'24.04.17'!H44+'03.05.17'!H44+'10.05.17'!H44+'15.05.17'!H44+'22.05.17'!H44+'29.05.17'!H44+'06.06.17'!H44+'12.06.17'!H44+'19.06.17'!H44+'26.06.17'!H44+'03.07.17'!H44+'10.07.17'!H44+'17.07.17'!H44+'24.07.17'!H44+'31.07.17'!H44+'07.08.17'!H44+'14.08.17'!H44+'21.08.17'!H44+'28.08.17'!H44+'04.09.17'!H44+'11.09.17'!H44+'18.09.17'!H44+'25.09.17'!H44+'02.10.17'!H44+'09.10.17'!H44+'16.10.17'!H44+'23.10.17'!H44+'30.10.17'!H44+'06.11.17'!H44+'13.11.17'!H44+'20.11.17'!H44+'27.11.17'!H44+'04.12.17'!H44+'11.12.17'!H44+'18.12.17'!H44+'25.12.17'!H44+'02.01.18'!H44</f>
        <v>6</v>
      </c>
      <c r="I44" s="25">
        <f>'10.01.17'!I35+'16.01.17'!I36+'23.01.17'!I42+'30.01.17'!I42+'06.02.17'!I43+'13.02.17'!I44+'20.02.17'!I44+'27.02.17'!I44+'06.03.17'!I44+'13.03.17'!I44+'20.03.17'!I44+'27.03.17'!I44+'03.04.17'!I44+'10.04.17'!I44+'18.04.17'!I44+'24.04.17'!I44+'03.05.17'!I44+'10.05.17'!I44+'15.05.17'!I44+'22.05.17'!I44+'29.05.17'!I44+'06.06.17'!I44+'12.06.17'!I44+'19.06.17'!I44+'26.06.17'!I44+'03.07.17'!I44+'10.07.17'!I44+'17.07.17'!I44+'24.07.17'!I44+'31.07.17'!I44+'07.08.17'!I44+'14.08.17'!I44+'21.08.17'!I44+'28.08.17'!I44+'04.09.17'!I44+'11.09.17'!I44+'18.09.17'!I44+'25.09.17'!I44+'02.10.17'!I44+'09.10.17'!I44+'16.10.17'!I44+'23.10.17'!I44+'30.10.17'!I44+'06.11.17'!I44+'13.11.17'!I44+'20.11.17'!I44+'27.11.17'!I44+'04.12.17'!I44+'11.12.17'!I44+'18.12.17'!I44+'25.12.17'!I44+'02.01.18'!I44</f>
        <v>3</v>
      </c>
      <c r="J44" s="25">
        <f>'10.01.17'!J35+'16.01.17'!J36+'23.01.17'!J42+'30.01.17'!J42+'06.02.17'!J43+'13.02.17'!J44+'20.02.17'!J44+'27.02.17'!J44+'06.03.17'!J44+'13.03.17'!J44+'20.03.17'!J44+'27.03.17'!J44+'03.04.17'!J44+'10.04.17'!J44+'18.04.17'!J44+'24.04.17'!J44+'03.05.17'!J44+'10.05.17'!J44+'15.05.17'!J44+'22.05.17'!J44+'29.05.17'!J44+'06.06.17'!J44+'12.06.17'!J44+'19.06.17'!J44+'26.06.17'!J44+'03.07.17'!J44+'10.07.17'!J44+'17.07.17'!J44+'24.07.17'!J44+'31.07.17'!J44+'07.08.17'!J44+'14.08.17'!J44+'21.08.17'!J44+'28.08.17'!J44+'04.09.17'!J44+'11.09.17'!J44+'18.09.17'!J44+'25.09.17'!J44+'02.10.17'!J44+'09.10.17'!J44+'16.10.17'!J44+'23.10.17'!J44+'30.10.17'!J44+'06.11.17'!J44+'13.11.17'!J44+'20.11.17'!J44+'27.11.17'!J44+'04.12.17'!J44+'11.12.17'!J44+'18.12.17'!J44+'25.12.17'!J44+'02.01.18'!J44</f>
        <v>3</v>
      </c>
      <c r="K44" s="26">
        <f>'10.01.17'!K35+'16.01.17'!K36+'23.01.17'!K42+'30.01.17'!K42+'06.02.17'!K43+'13.02.17'!K44+'20.02.17'!K44+'27.02.17'!K44+'06.03.17'!K44+'13.03.17'!K44+'20.03.17'!K44+'27.03.17'!K44+'03.04.17'!K44+'10.04.17'!K44+'18.04.17'!K44+'24.04.17'!K44+'03.05.17'!K44+'10.05.17'!K44+'15.05.17'!K44+'22.05.17'!K44+'29.05.17'!K44+'06.06.17'!K44+'12.06.17'!K44+'19.06.17'!K44+'26.06.17'!K44+'03.07.17'!K44+'10.07.17'!K44+'17.07.17'!K44+'24.07.17'!K44+'31.07.17'!K44+'07.08.17'!K44+'14.08.17'!K44+'21.08.17'!K44+'28.08.17'!K44+'04.09.17'!K44+'11.09.17'!K44+'18.09.17'!K44+'25.09.17'!K44+'02.10.17'!K44+'09.10.17'!K44+'16.10.17'!K44+'23.10.17'!K44+'30.10.17'!K44+'06.11.17'!K44+'13.11.17'!K44+'20.11.17'!K44+'27.11.17'!K44+'04.12.17'!K44+'11.12.17'!K44+'18.12.17'!K44+'25.12.17'!K44+'02.01.18'!K44</f>
        <v>2561.79</v>
      </c>
      <c r="L44" s="26">
        <f>'10.01.17'!L35+'16.01.17'!L36+'23.01.17'!L42+'30.01.17'!L42+'06.02.17'!L43+'13.02.17'!L44+'20.02.17'!L44+'27.02.17'!L44+'06.03.17'!L44+'13.03.17'!L44+'20.03.17'!L44+'27.03.17'!L44+'03.04.17'!L44+'10.04.17'!L44+'18.04.17'!L44+'24.04.17'!L44+'03.05.17'!L44+'10.05.17'!L44+'15.05.17'!L44+'22.05.17'!L44+'29.05.17'!L44+'06.06.17'!L44+'12.06.17'!L44+'19.06.17'!L44+'26.06.17'!L44+'03.07.17'!L44+'10.07.17'!L44+'17.07.17'!L44+'24.07.17'!L44+'31.07.17'!L44+'07.08.17'!L44+'14.08.17'!L44+'21.08.17'!L44+'28.08.17'!L44+'04.09.17'!L44+'11.09.17'!L44+'18.09.17'!L44+'25.09.17'!L44+'02.10.17'!L44+'09.10.17'!L44+'16.10.17'!L44+'23.10.17'!L44+'30.10.17'!L44+'06.11.17'!L44+'13.11.17'!L44+'20.11.17'!L44+'27.11.17'!L44+'04.12.17'!L44+'11.12.17'!L44+'18.12.17'!L44+'25.12.17'!L44+'02.01.18'!L44</f>
        <v>2561.79</v>
      </c>
      <c r="M44" s="27">
        <f t="shared" si="6"/>
        <v>0</v>
      </c>
      <c r="N44" s="25">
        <f>'10.01.17'!N35+'16.01.17'!N36+'23.01.17'!N42+'30.01.17'!N42+'06.02.17'!N43+'13.02.17'!N44+'20.02.17'!N44+'27.02.17'!N44+'06.03.17'!N44+'13.03.17'!N44+'20.03.17'!N44+'27.03.17'!N44+'03.04.17'!N44+'10.04.17'!N44+'18.04.17'!N44+'24.04.17'!N44+'03.05.17'!N44+'10.05.17'!N44+'15.05.17'!N44+'22.05.17'!N44+'29.05.17'!N44+'06.06.17'!N44+'12.06.17'!N44+'19.06.17'!N44+'26.06.17'!N44+'03.07.17'!N44+'10.07.17'!N44+'17.07.17'!N44+'24.07.17'!N44+'31.07.17'!N44+'07.08.17'!N44+'14.08.17'!N44+'21.08.17'!N44+'28.08.17'!N44+'04.09.17'!N44+'11.09.17'!N44+'18.09.17'!N44+'25.09.17'!N44+'02.10.17'!N44+'09.10.17'!N44+'16.10.17'!N44+'23.10.17'!N44+'30.10.17'!N44+'06.11.17'!N44+'13.11.17'!N44+'20.11.17'!N44+'27.11.17'!N44+'04.12.17'!N44+'11.12.17'!N44+'18.12.17'!N44+'25.12.17'!N44+'02.01.18'!N44</f>
        <v>19</v>
      </c>
      <c r="O44" s="26">
        <f>'10.01.17'!O35+'16.01.17'!O36+'23.01.17'!O42+'30.01.17'!O42+'06.02.17'!O43+'13.02.17'!O44+'20.02.17'!O44+'27.02.17'!O44+'06.03.17'!O44+'13.03.17'!O44+'20.03.17'!O44+'27.03.17'!O44+'03.04.17'!O44+'10.04.17'!O44+'18.04.17'!O44+'24.04.17'!O44+'03.05.17'!O44+'10.05.17'!O44+'15.05.17'!O44+'22.05.17'!O44+'29.05.17'!O44+'06.06.17'!O44+'12.06.17'!O44+'19.06.17'!O44+'26.06.17'!O44+'03.07.17'!O44+'10.07.17'!O44+'17.07.17'!O44+'24.07.17'!O44+'31.07.17'!O44+'07.08.17'!O44+'14.08.17'!O44+'21.08.17'!O44+'28.08.17'!O44+'04.09.17'!O44+'11.09.17'!O44+'18.09.17'!O44+'25.09.17'!O44+'02.10.17'!O44+'09.10.17'!O44+'16.10.17'!O44+'23.10.17'!O44+'30.10.17'!O44+'06.11.17'!O44+'13.11.17'!O44+'20.11.17'!O44+'27.11.17'!O44+'04.12.17'!O44+'11.12.17'!O44+'18.12.17'!O44+'25.12.17'!O44+'02.01.18'!O44</f>
        <v>29097.279999999999</v>
      </c>
      <c r="P44" s="26">
        <f>'10.01.17'!P35+'16.01.17'!P36+'23.01.17'!P42+'30.01.17'!P42+'06.02.17'!P43+'13.02.17'!P44+'20.02.17'!P44+'27.02.17'!P44+'06.03.17'!P44+'13.03.17'!P44+'20.03.17'!P44+'27.03.17'!P44+'03.04.17'!P44+'10.04.17'!P44+'18.04.17'!P44+'24.04.17'!P44+'03.05.17'!P44+'10.05.17'!P44+'15.05.17'!P44+'22.05.17'!P44+'29.05.17'!P44+'06.06.17'!P44+'12.06.17'!P44+'19.06.17'!P44+'26.06.17'!P44+'03.07.17'!P44+'10.07.17'!P44+'17.07.17'!P44+'24.07.17'!P44+'31.07.17'!P44+'07.08.17'!P44+'14.08.17'!P44+'21.08.17'!P44+'28.08.17'!P44+'04.09.17'!P44+'11.09.17'!P44+'18.09.17'!P44+'25.09.17'!P44+'02.10.17'!P44+'09.10.17'!P44+'16.10.17'!P44+'23.10.17'!P44+'30.10.17'!P44+'06.11.17'!P44+'13.11.17'!P44+'20.11.17'!P44+'27.11.17'!P44+'04.12.17'!P44+'11.12.17'!P44+'18.12.17'!P44+'25.12.17'!P44+'02.01.18'!P44</f>
        <v>29097.279999999995</v>
      </c>
      <c r="Q44" s="30">
        <f t="shared" si="2"/>
        <v>0</v>
      </c>
      <c r="R44" s="2">
        <v>1</v>
      </c>
      <c r="S44" s="2">
        <v>0</v>
      </c>
      <c r="T44" s="2" t="str">
        <f t="shared" si="3"/>
        <v/>
      </c>
      <c r="U44" s="2" t="str">
        <f t="shared" si="4"/>
        <v/>
      </c>
      <c r="V44" s="2" t="str">
        <f t="shared" si="5"/>
        <v/>
      </c>
      <c r="X44" s="60"/>
    </row>
    <row r="45" spans="1:24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>
        <f>'10.01.17'!H36+'16.01.17'!H37+'23.01.17'!H43+'30.01.17'!H43+'06.02.17'!H44+'13.02.17'!H45+'20.02.17'!H45+'27.02.17'!H45+'06.03.17'!H45+'13.03.17'!H45+'20.03.17'!H45+'27.03.17'!H45+'03.04.17'!H45+'10.04.17'!H45+'18.04.17'!H45+'24.04.17'!H45+'03.05.17'!H45+'10.05.17'!H45+'15.05.17'!H45+'22.05.17'!H45+'29.05.17'!H45+'06.06.17'!H45+'12.06.17'!H45+'19.06.17'!H45+'26.06.17'!H45+'03.07.17'!H45+'10.07.17'!H45+'17.07.17'!H45+'24.07.17'!H45+'31.07.17'!H45+'07.08.17'!H45+'14.08.17'!H45+'21.08.17'!H45+'28.08.17'!H45+'04.09.17'!H45+'11.09.17'!H45+'18.09.17'!H45+'25.09.17'!H45+'02.10.17'!H45+'09.10.17'!H45+'16.10.17'!H45+'23.10.17'!H45+'30.10.17'!H45+'06.11.17'!H45+'13.11.17'!H45+'20.11.17'!H45+'27.11.17'!H45+'04.12.17'!H45+'11.12.17'!H45+'18.12.17'!H45+'25.12.17'!H45+'02.01.18'!H45</f>
        <v>0</v>
      </c>
      <c r="I45" s="25">
        <f>'10.01.17'!I36+'16.01.17'!I37+'23.01.17'!I43+'30.01.17'!I43+'06.02.17'!I44+'13.02.17'!I45+'20.02.17'!I45+'27.02.17'!I45+'06.03.17'!I45+'13.03.17'!I45+'20.03.17'!I45+'27.03.17'!I45+'03.04.17'!I45+'10.04.17'!I45+'18.04.17'!I45+'24.04.17'!I45+'03.05.17'!I45+'10.05.17'!I45+'15.05.17'!I45+'22.05.17'!I45+'29.05.17'!I45+'06.06.17'!I45+'12.06.17'!I45+'19.06.17'!I45+'26.06.17'!I45+'03.07.17'!I45+'10.07.17'!I45+'17.07.17'!I45+'24.07.17'!I45+'31.07.17'!I45+'07.08.17'!I45+'14.08.17'!I45+'21.08.17'!I45+'28.08.17'!I45+'04.09.17'!I45+'11.09.17'!I45+'18.09.17'!I45+'25.09.17'!I45+'02.10.17'!I45+'09.10.17'!I45+'16.10.17'!I45+'23.10.17'!I45+'30.10.17'!I45+'06.11.17'!I45+'13.11.17'!I45+'20.11.17'!I45+'27.11.17'!I45+'04.12.17'!I45+'11.12.17'!I45+'18.12.17'!I45+'25.12.17'!I45+'02.01.18'!I45</f>
        <v>0</v>
      </c>
      <c r="J45" s="25">
        <f>'10.01.17'!J36+'16.01.17'!J37+'23.01.17'!J43+'30.01.17'!J43+'06.02.17'!J44+'13.02.17'!J45+'20.02.17'!J45+'27.02.17'!J45+'06.03.17'!J45+'13.03.17'!J45+'20.03.17'!J45+'27.03.17'!J45+'03.04.17'!J45+'10.04.17'!J45+'18.04.17'!J45+'24.04.17'!J45+'03.05.17'!J45+'10.05.17'!J45+'15.05.17'!J45+'22.05.17'!J45+'29.05.17'!J45+'06.06.17'!J45+'12.06.17'!J45+'19.06.17'!J45+'26.06.17'!J45+'03.07.17'!J45+'10.07.17'!J45+'17.07.17'!J45+'24.07.17'!J45+'31.07.17'!J45+'07.08.17'!J45+'14.08.17'!J45+'21.08.17'!J45+'28.08.17'!J45+'04.09.17'!J45+'11.09.17'!J45+'18.09.17'!J45+'25.09.17'!J45+'02.10.17'!J45+'09.10.17'!J45+'16.10.17'!J45+'23.10.17'!J45+'30.10.17'!J45+'06.11.17'!J45+'13.11.17'!J45+'20.11.17'!J45+'27.11.17'!J45+'04.12.17'!J45+'11.12.17'!J45+'18.12.17'!J45+'25.12.17'!J45+'02.01.18'!J45</f>
        <v>0</v>
      </c>
      <c r="K45" s="26">
        <f>'10.01.17'!K36+'16.01.17'!K37+'23.01.17'!K43+'30.01.17'!K43+'06.02.17'!K44+'13.02.17'!K45+'20.02.17'!K45+'27.02.17'!K45+'06.03.17'!K45+'13.03.17'!K45+'20.03.17'!K45+'27.03.17'!K45+'03.04.17'!K45+'10.04.17'!K45+'18.04.17'!K45+'24.04.17'!K45+'03.05.17'!K45+'10.05.17'!K45+'15.05.17'!K45+'22.05.17'!K45+'29.05.17'!K45+'06.06.17'!K45+'12.06.17'!K45+'19.06.17'!K45+'26.06.17'!K45+'03.07.17'!K45+'10.07.17'!K45+'17.07.17'!K45+'24.07.17'!K45+'31.07.17'!K45+'07.08.17'!K45+'14.08.17'!K45+'21.08.17'!K45+'28.08.17'!K45+'04.09.17'!K45+'11.09.17'!K45+'18.09.17'!K45+'25.09.17'!K45+'02.10.17'!K45+'09.10.17'!K45+'16.10.17'!K45+'23.10.17'!K45+'30.10.17'!K45+'06.11.17'!K45+'13.11.17'!K45+'20.11.17'!K45+'27.11.17'!K45+'04.12.17'!K45+'11.12.17'!K45+'18.12.17'!K45+'25.12.17'!K45+'02.01.18'!K45</f>
        <v>0</v>
      </c>
      <c r="L45" s="26">
        <f>'10.01.17'!L36+'16.01.17'!L37+'23.01.17'!L43+'30.01.17'!L43+'06.02.17'!L44+'13.02.17'!L45+'20.02.17'!L45+'27.02.17'!L45+'06.03.17'!L45+'13.03.17'!L45+'20.03.17'!L45+'27.03.17'!L45+'03.04.17'!L45+'10.04.17'!L45+'18.04.17'!L45+'24.04.17'!L45+'03.05.17'!L45+'10.05.17'!L45+'15.05.17'!L45+'22.05.17'!L45+'29.05.17'!L45+'06.06.17'!L45+'12.06.17'!L45+'19.06.17'!L45+'26.06.17'!L45+'03.07.17'!L45+'10.07.17'!L45+'17.07.17'!L45+'24.07.17'!L45+'31.07.17'!L45+'07.08.17'!L45+'14.08.17'!L45+'21.08.17'!L45+'28.08.17'!L45+'04.09.17'!L45+'11.09.17'!L45+'18.09.17'!L45+'25.09.17'!L45+'02.10.17'!L45+'09.10.17'!L45+'16.10.17'!L45+'23.10.17'!L45+'30.10.17'!L45+'06.11.17'!L45+'13.11.17'!L45+'20.11.17'!L45+'27.11.17'!L45+'04.12.17'!L45+'11.12.17'!L45+'18.12.17'!L45+'25.12.17'!L45+'02.01.18'!L45</f>
        <v>0</v>
      </c>
      <c r="M45" s="27">
        <f t="shared" si="6"/>
        <v>0</v>
      </c>
      <c r="N45" s="25">
        <f>'10.01.17'!N36+'16.01.17'!N37+'23.01.17'!N43+'30.01.17'!N43+'06.02.17'!N44+'13.02.17'!N45+'20.02.17'!N45+'27.02.17'!N45+'06.03.17'!N45+'13.03.17'!N45+'20.03.17'!N45+'27.03.17'!N45+'03.04.17'!N45+'10.04.17'!N45+'18.04.17'!N45+'24.04.17'!N45+'03.05.17'!N45+'10.05.17'!N45+'15.05.17'!N45+'22.05.17'!N45+'29.05.17'!N45+'06.06.17'!N45+'12.06.17'!N45+'19.06.17'!N45+'26.06.17'!N45+'03.07.17'!N45+'10.07.17'!N45+'17.07.17'!N45+'24.07.17'!N45+'31.07.17'!N45+'07.08.17'!N45+'14.08.17'!N45+'21.08.17'!N45+'28.08.17'!N45+'04.09.17'!N45+'11.09.17'!N45+'18.09.17'!N45+'25.09.17'!N45+'02.10.17'!N45+'09.10.17'!N45+'16.10.17'!N45+'23.10.17'!N45+'30.10.17'!N45+'06.11.17'!N45+'13.11.17'!N45+'20.11.17'!N45+'27.11.17'!N45+'04.12.17'!N45+'11.12.17'!N45+'18.12.17'!N45+'25.12.17'!N45+'02.01.18'!N45</f>
        <v>0</v>
      </c>
      <c r="O45" s="26">
        <f>'10.01.17'!O36+'16.01.17'!O37+'23.01.17'!O43+'30.01.17'!O43+'06.02.17'!O44+'13.02.17'!O45+'20.02.17'!O45+'27.02.17'!O45+'06.03.17'!O45+'13.03.17'!O45+'20.03.17'!O45+'27.03.17'!O45+'03.04.17'!O45+'10.04.17'!O45+'18.04.17'!O45+'24.04.17'!O45+'03.05.17'!O45+'10.05.17'!O45+'15.05.17'!O45+'22.05.17'!O45+'29.05.17'!O45+'06.06.17'!O45+'12.06.17'!O45+'19.06.17'!O45+'26.06.17'!O45+'03.07.17'!O45+'10.07.17'!O45+'17.07.17'!O45+'24.07.17'!O45+'31.07.17'!O45+'07.08.17'!O45+'14.08.17'!O45+'21.08.17'!O45+'28.08.17'!O45+'04.09.17'!O45+'11.09.17'!O45+'18.09.17'!O45+'25.09.17'!O45+'02.10.17'!O45+'09.10.17'!O45+'16.10.17'!O45+'23.10.17'!O45+'30.10.17'!O45+'06.11.17'!O45+'13.11.17'!O45+'20.11.17'!O45+'27.11.17'!O45+'04.12.17'!O45+'11.12.17'!O45+'18.12.17'!O45+'25.12.17'!O45+'02.01.18'!O45</f>
        <v>0</v>
      </c>
      <c r="P45" s="26">
        <f>'10.01.17'!P36+'16.01.17'!P37+'23.01.17'!P43+'30.01.17'!P43+'06.02.17'!P44+'13.02.17'!P45+'20.02.17'!P45+'27.02.17'!P45+'06.03.17'!P45+'13.03.17'!P45+'20.03.17'!P45+'27.03.17'!P45+'03.04.17'!P45+'10.04.17'!P45+'18.04.17'!P45+'24.04.17'!P45+'03.05.17'!P45+'10.05.17'!P45+'15.05.17'!P45+'22.05.17'!P45+'29.05.17'!P45+'06.06.17'!P45+'12.06.17'!P45+'19.06.17'!P45+'26.06.17'!P45+'03.07.17'!P45+'10.07.17'!P45+'17.07.17'!P45+'24.07.17'!P45+'31.07.17'!P45+'07.08.17'!P45+'14.08.17'!P45+'21.08.17'!P45+'28.08.17'!P45+'04.09.17'!P45+'11.09.17'!P45+'18.09.17'!P45+'25.09.17'!P45+'02.10.17'!P45+'09.10.17'!P45+'16.10.17'!P45+'23.10.17'!P45+'30.10.17'!P45+'06.11.17'!P45+'13.11.17'!P45+'20.11.17'!P45+'27.11.17'!P45+'04.12.17'!P45+'11.12.17'!P45+'18.12.17'!P45+'25.12.17'!P45+'02.01.18'!P45</f>
        <v>0</v>
      </c>
      <c r="Q45" s="30">
        <f t="shared" si="2"/>
        <v>0</v>
      </c>
      <c r="R45" s="2">
        <v>0</v>
      </c>
      <c r="S45" s="2">
        <v>1</v>
      </c>
      <c r="T45" s="2" t="str">
        <f t="shared" si="3"/>
        <v/>
      </c>
      <c r="U45" s="2" t="str">
        <f t="shared" si="4"/>
        <v/>
      </c>
      <c r="V45" s="2" t="str">
        <f t="shared" si="5"/>
        <v/>
      </c>
      <c r="X45" s="60"/>
    </row>
    <row r="46" spans="1:24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>
        <f>'10.01.17'!H37+'16.01.17'!H38+'23.01.17'!H44+'30.01.17'!H44+'06.02.17'!H45+'13.02.17'!H46+'20.02.17'!H46+'27.02.17'!H46+'06.03.17'!H46+'13.03.17'!H46+'20.03.17'!H46+'27.03.17'!H46+'03.04.17'!H46+'10.04.17'!H46+'18.04.17'!H46+'24.04.17'!H46+'03.05.17'!H46+'10.05.17'!H46+'15.05.17'!H46+'22.05.17'!H46+'29.05.17'!H46+'06.06.17'!H46+'12.06.17'!H46+'19.06.17'!H46+'26.06.17'!H46+'03.07.17'!H46+'10.07.17'!H46+'17.07.17'!H46+'24.07.17'!H46+'31.07.17'!H46+'07.08.17'!H46+'14.08.17'!H46+'21.08.17'!H46+'28.08.17'!H46+'04.09.17'!H46+'11.09.17'!H46+'18.09.17'!H46+'25.09.17'!H46+'02.10.17'!H46+'09.10.17'!H46+'16.10.17'!H46+'23.10.17'!H46+'30.10.17'!H46+'06.11.17'!H46+'13.11.17'!H46+'20.11.17'!H46+'27.11.17'!H46+'04.12.17'!H46+'11.12.17'!H46+'18.12.17'!H46+'25.12.17'!H46+'02.01.18'!H46</f>
        <v>0</v>
      </c>
      <c r="I46" s="25">
        <f>'10.01.17'!I37+'16.01.17'!I38+'23.01.17'!I44+'30.01.17'!I44+'06.02.17'!I45+'13.02.17'!I46+'20.02.17'!I46+'27.02.17'!I46+'06.03.17'!I46+'13.03.17'!I46+'20.03.17'!I46+'27.03.17'!I46+'03.04.17'!I46+'10.04.17'!I46+'18.04.17'!I46+'24.04.17'!I46+'03.05.17'!I46+'10.05.17'!I46+'15.05.17'!I46+'22.05.17'!I46+'29.05.17'!I46+'06.06.17'!I46+'12.06.17'!I46+'19.06.17'!I46+'26.06.17'!I46+'03.07.17'!I46+'10.07.17'!I46+'17.07.17'!I46+'24.07.17'!I46+'31.07.17'!I46+'07.08.17'!I46+'14.08.17'!I46+'21.08.17'!I46+'28.08.17'!I46+'04.09.17'!I46+'11.09.17'!I46+'18.09.17'!I46+'25.09.17'!I46+'02.10.17'!I46+'09.10.17'!I46+'16.10.17'!I46+'23.10.17'!I46+'30.10.17'!I46+'06.11.17'!I46+'13.11.17'!I46+'20.11.17'!I46+'27.11.17'!I46+'04.12.17'!I46+'11.12.17'!I46+'18.12.17'!I46+'25.12.17'!I46+'02.01.18'!I46</f>
        <v>0</v>
      </c>
      <c r="J46" s="25">
        <f>'10.01.17'!J37+'16.01.17'!J38+'23.01.17'!J44+'30.01.17'!J44+'06.02.17'!J45+'13.02.17'!J46+'20.02.17'!J46+'27.02.17'!J46+'06.03.17'!J46+'13.03.17'!J46+'20.03.17'!J46+'27.03.17'!J46+'03.04.17'!J46+'10.04.17'!J46+'18.04.17'!J46+'24.04.17'!J46+'03.05.17'!J46+'10.05.17'!J46+'15.05.17'!J46+'22.05.17'!J46+'29.05.17'!J46+'06.06.17'!J46+'12.06.17'!J46+'19.06.17'!J46+'26.06.17'!J46+'03.07.17'!J46+'10.07.17'!J46+'17.07.17'!J46+'24.07.17'!J46+'31.07.17'!J46+'07.08.17'!J46+'14.08.17'!J46+'21.08.17'!J46+'28.08.17'!J46+'04.09.17'!J46+'11.09.17'!J46+'18.09.17'!J46+'25.09.17'!J46+'02.10.17'!J46+'09.10.17'!J46+'16.10.17'!J46+'23.10.17'!J46+'30.10.17'!J46+'06.11.17'!J46+'13.11.17'!J46+'20.11.17'!J46+'27.11.17'!J46+'04.12.17'!J46+'11.12.17'!J46+'18.12.17'!J46+'25.12.17'!J46+'02.01.18'!J46</f>
        <v>0</v>
      </c>
      <c r="K46" s="26">
        <f>'10.01.17'!K37+'16.01.17'!K38+'23.01.17'!K44+'30.01.17'!K44+'06.02.17'!K45+'13.02.17'!K46+'20.02.17'!K46+'27.02.17'!K46+'06.03.17'!K46+'13.03.17'!K46+'20.03.17'!K46+'27.03.17'!K46+'03.04.17'!K46+'10.04.17'!K46+'18.04.17'!K46+'24.04.17'!K46+'03.05.17'!K46+'10.05.17'!K46+'15.05.17'!K46+'22.05.17'!K46+'29.05.17'!K46+'06.06.17'!K46+'12.06.17'!K46+'19.06.17'!K46+'26.06.17'!K46+'03.07.17'!K46+'10.07.17'!K46+'17.07.17'!K46+'24.07.17'!K46+'31.07.17'!K46+'07.08.17'!K46+'14.08.17'!K46+'21.08.17'!K46+'28.08.17'!K46+'04.09.17'!K46+'11.09.17'!K46+'18.09.17'!K46+'25.09.17'!K46+'02.10.17'!K46+'09.10.17'!K46+'16.10.17'!K46+'23.10.17'!K46+'30.10.17'!K46+'06.11.17'!K46+'13.11.17'!K46+'20.11.17'!K46+'27.11.17'!K46+'04.12.17'!K46+'11.12.17'!K46+'18.12.17'!K46+'25.12.17'!K46+'02.01.18'!K46</f>
        <v>0</v>
      </c>
      <c r="L46" s="26">
        <f>'10.01.17'!L37+'16.01.17'!L38+'23.01.17'!L44+'30.01.17'!L44+'06.02.17'!L45+'13.02.17'!L46+'20.02.17'!L46+'27.02.17'!L46+'06.03.17'!L46+'13.03.17'!L46+'20.03.17'!L46+'27.03.17'!L46+'03.04.17'!L46+'10.04.17'!L46+'18.04.17'!L46+'24.04.17'!L46+'03.05.17'!L46+'10.05.17'!L46+'15.05.17'!L46+'22.05.17'!L46+'29.05.17'!L46+'06.06.17'!L46+'12.06.17'!L46+'19.06.17'!L46+'26.06.17'!L46+'03.07.17'!L46+'10.07.17'!L46+'17.07.17'!L46+'24.07.17'!L46+'31.07.17'!L46+'07.08.17'!L46+'14.08.17'!L46+'21.08.17'!L46+'28.08.17'!L46+'04.09.17'!L46+'11.09.17'!L46+'18.09.17'!L46+'25.09.17'!L46+'02.10.17'!L46+'09.10.17'!L46+'16.10.17'!L46+'23.10.17'!L46+'30.10.17'!L46+'06.11.17'!L46+'13.11.17'!L46+'20.11.17'!L46+'27.11.17'!L46+'04.12.17'!L46+'11.12.17'!L46+'18.12.17'!L46+'25.12.17'!L46+'02.01.18'!L46</f>
        <v>0</v>
      </c>
      <c r="M46" s="27">
        <f t="shared" si="6"/>
        <v>0</v>
      </c>
      <c r="N46" s="25">
        <f>'10.01.17'!N37+'16.01.17'!N38+'23.01.17'!N44+'30.01.17'!N44+'06.02.17'!N45+'13.02.17'!N46+'20.02.17'!N46+'27.02.17'!N46+'06.03.17'!N46+'13.03.17'!N46+'20.03.17'!N46+'27.03.17'!N46+'03.04.17'!N46+'10.04.17'!N46+'18.04.17'!N46+'24.04.17'!N46+'03.05.17'!N46+'10.05.17'!N46+'15.05.17'!N46+'22.05.17'!N46+'29.05.17'!N46+'06.06.17'!N46+'12.06.17'!N46+'19.06.17'!N46+'26.06.17'!N46+'03.07.17'!N46+'10.07.17'!N46+'17.07.17'!N46+'24.07.17'!N46+'31.07.17'!N46+'07.08.17'!N46+'14.08.17'!N46+'21.08.17'!N46+'28.08.17'!N46+'04.09.17'!N46+'11.09.17'!N46+'18.09.17'!N46+'25.09.17'!N46+'02.10.17'!N46+'09.10.17'!N46+'16.10.17'!N46+'23.10.17'!N46+'30.10.17'!N46+'06.11.17'!N46+'13.11.17'!N46+'20.11.17'!N46+'27.11.17'!N46+'04.12.17'!N46+'11.12.17'!N46+'18.12.17'!N46+'25.12.17'!N46+'02.01.18'!N46</f>
        <v>0</v>
      </c>
      <c r="O46" s="26">
        <f>'10.01.17'!O37+'16.01.17'!O38+'23.01.17'!O44+'30.01.17'!O44+'06.02.17'!O45+'13.02.17'!O46+'20.02.17'!O46+'27.02.17'!O46+'06.03.17'!O46+'13.03.17'!O46+'20.03.17'!O46+'27.03.17'!O46+'03.04.17'!O46+'10.04.17'!O46+'18.04.17'!O46+'24.04.17'!O46+'03.05.17'!O46+'10.05.17'!O46+'15.05.17'!O46+'22.05.17'!O46+'29.05.17'!O46+'06.06.17'!O46+'12.06.17'!O46+'19.06.17'!O46+'26.06.17'!O46+'03.07.17'!O46+'10.07.17'!O46+'17.07.17'!O46+'24.07.17'!O46+'31.07.17'!O46+'07.08.17'!O46+'14.08.17'!O46+'21.08.17'!O46+'28.08.17'!O46+'04.09.17'!O46+'11.09.17'!O46+'18.09.17'!O46+'25.09.17'!O46+'02.10.17'!O46+'09.10.17'!O46+'16.10.17'!O46+'23.10.17'!O46+'30.10.17'!O46+'06.11.17'!O46+'13.11.17'!O46+'20.11.17'!O46+'27.11.17'!O46+'04.12.17'!O46+'11.12.17'!O46+'18.12.17'!O46+'25.12.17'!O46+'02.01.18'!O46</f>
        <v>0</v>
      </c>
      <c r="P46" s="26">
        <f>'10.01.17'!P37+'16.01.17'!P38+'23.01.17'!P44+'30.01.17'!P44+'06.02.17'!P45+'13.02.17'!P46+'20.02.17'!P46+'27.02.17'!P46+'06.03.17'!P46+'13.03.17'!P46+'20.03.17'!P46+'27.03.17'!P46+'03.04.17'!P46+'10.04.17'!P46+'18.04.17'!P46+'24.04.17'!P46+'03.05.17'!P46+'10.05.17'!P46+'15.05.17'!P46+'22.05.17'!P46+'29.05.17'!P46+'06.06.17'!P46+'12.06.17'!P46+'19.06.17'!P46+'26.06.17'!P46+'03.07.17'!P46+'10.07.17'!P46+'17.07.17'!P46+'24.07.17'!P46+'31.07.17'!P46+'07.08.17'!P46+'14.08.17'!P46+'21.08.17'!P46+'28.08.17'!P46+'04.09.17'!P46+'11.09.17'!P46+'18.09.17'!P46+'25.09.17'!P46+'02.10.17'!P46+'09.10.17'!P46+'16.10.17'!P46+'23.10.17'!P46+'30.10.17'!P46+'06.11.17'!P46+'13.11.17'!P46+'20.11.17'!P46+'27.11.17'!P46+'04.12.17'!P46+'11.12.17'!P46+'18.12.17'!P46+'25.12.17'!P46+'02.01.18'!P46</f>
        <v>0</v>
      </c>
      <c r="Q46" s="30">
        <f t="shared" si="2"/>
        <v>0</v>
      </c>
      <c r="R46" s="2">
        <v>0</v>
      </c>
      <c r="S46" s="2">
        <v>1</v>
      </c>
      <c r="T46" s="2" t="str">
        <f t="shared" si="3"/>
        <v/>
      </c>
      <c r="U46" s="2" t="str">
        <f t="shared" si="4"/>
        <v/>
      </c>
      <c r="V46" s="2" t="str">
        <f t="shared" si="5"/>
        <v/>
      </c>
      <c r="X46" s="60"/>
    </row>
    <row r="47" spans="1:24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f>'10.01.17'!H38+'16.01.17'!H39+'23.01.17'!H46+'30.01.17'!H45+'06.02.17'!H46+'13.02.17'!H47+'20.02.17'!H47+'27.02.17'!H47+'06.03.17'!H47+'13.03.17'!H47+'20.03.17'!H47+'27.03.17'!H47+'03.04.17'!H47+'10.04.17'!H47+'18.04.17'!H47+'24.04.17'!H47+'03.05.17'!H47+'10.05.17'!H47+'15.05.17'!H47+'22.05.17'!H47+'29.05.17'!H47+'06.06.17'!H47+'12.06.17'!H47+'19.06.17'!H47+'26.06.17'!H47+'03.07.17'!H47+'10.07.17'!H47+'17.07.17'!H47+'24.07.17'!H47+'31.07.17'!H47+'07.08.17'!H47+'14.08.17'!H47+'21.08.17'!H47+'28.08.17'!H47+'04.09.17'!H47+'11.09.17'!H47+'18.09.17'!H47+'25.09.17'!H47+'02.10.17'!H47+'09.10.17'!H47+'16.10.17'!H47+'23.10.17'!H47+'30.10.17'!H47+'06.11.17'!H47+'13.11.17'!H47+'20.11.17'!H47+'27.11.17'!H47+'04.12.17'!H47+'11.12.17'!H47+'18.12.17'!H47+'25.12.17'!H47+'02.01.18'!H47</f>
        <v>12</v>
      </c>
      <c r="I47" s="25">
        <f>'10.01.17'!I38+'16.01.17'!I39+'23.01.17'!I46+'30.01.17'!I45+'06.02.17'!I46+'13.02.17'!I47+'20.02.17'!I47+'27.02.17'!I47+'06.03.17'!I47+'13.03.17'!I47+'20.03.17'!I47+'27.03.17'!I47+'03.04.17'!I47+'10.04.17'!I47+'18.04.17'!I47+'24.04.17'!I47+'03.05.17'!I47+'10.05.17'!I47+'15.05.17'!I47+'22.05.17'!I47+'29.05.17'!I47+'06.06.17'!I47+'12.06.17'!I47+'19.06.17'!I47+'26.06.17'!I47+'03.07.17'!I47+'10.07.17'!I47+'17.07.17'!I47+'24.07.17'!I47+'31.07.17'!I47+'07.08.17'!I47+'14.08.17'!I47+'21.08.17'!I47+'28.08.17'!I47+'04.09.17'!I47+'11.09.17'!I47+'18.09.17'!I47+'25.09.17'!I47+'02.10.17'!I47+'09.10.17'!I47+'16.10.17'!I47+'23.10.17'!I47+'30.10.17'!I47+'06.11.17'!I47+'13.11.17'!I47+'20.11.17'!I47+'27.11.17'!I47+'04.12.17'!I47+'11.12.17'!I47+'18.12.17'!I47+'25.12.17'!I47+'02.01.18'!I47</f>
        <v>10</v>
      </c>
      <c r="J47" s="25">
        <f>'10.01.17'!J38+'16.01.17'!J39+'23.01.17'!J46+'30.01.17'!J45+'06.02.17'!J46+'13.02.17'!J47+'20.02.17'!J47+'27.02.17'!J47+'06.03.17'!J47+'13.03.17'!J47+'20.03.17'!J47+'27.03.17'!J47+'03.04.17'!J47+'10.04.17'!J47+'18.04.17'!J47+'24.04.17'!J47+'03.05.17'!J47+'10.05.17'!J47+'15.05.17'!J47+'22.05.17'!J47+'29.05.17'!J47+'06.06.17'!J47+'12.06.17'!J47+'19.06.17'!J47+'26.06.17'!J47+'03.07.17'!J47+'10.07.17'!J47+'17.07.17'!J47+'24.07.17'!J47+'31.07.17'!J47+'07.08.17'!J47+'14.08.17'!J47+'21.08.17'!J47+'28.08.17'!J47+'04.09.17'!J47+'11.09.17'!J47+'18.09.17'!J47+'25.09.17'!J47+'02.10.17'!J47+'09.10.17'!J47+'16.10.17'!J47+'23.10.17'!J47+'30.10.17'!J47+'06.11.17'!J47+'13.11.17'!J47+'20.11.17'!J47+'27.11.17'!J47+'04.12.17'!J47+'11.12.17'!J47+'18.12.17'!J47+'25.12.17'!J47+'02.01.18'!J47</f>
        <v>14</v>
      </c>
      <c r="K47" s="26">
        <f>'10.01.17'!K38+'16.01.17'!K39+'23.01.17'!K46+'30.01.17'!K45+'06.02.17'!K46+'13.02.17'!K47+'20.02.17'!K47+'27.02.17'!K47+'06.03.17'!K47+'13.03.17'!K47+'20.03.17'!K47+'27.03.17'!K47+'03.04.17'!K47+'10.04.17'!K47+'18.04.17'!K47+'24.04.17'!K47+'03.05.17'!K47+'10.05.17'!K47+'15.05.17'!K47+'22.05.17'!K47+'29.05.17'!K47+'06.06.17'!K47+'12.06.17'!K47+'19.06.17'!K47+'26.06.17'!K47+'03.07.17'!K47+'10.07.17'!K47+'17.07.17'!K47+'24.07.17'!K47+'31.07.17'!K47+'07.08.17'!K47+'14.08.17'!K47+'21.08.17'!K47+'28.08.17'!K47+'04.09.17'!K47+'11.09.17'!K47+'18.09.17'!K47+'25.09.17'!K47+'02.10.17'!K47+'09.10.17'!K47+'16.10.17'!K47+'23.10.17'!K47+'30.10.17'!K47+'06.11.17'!K47+'13.11.17'!K47+'20.11.17'!K47+'27.11.17'!K47+'04.12.17'!K47+'11.12.17'!K47+'18.12.17'!K47+'25.12.17'!K47+'02.01.18'!K47</f>
        <v>10056.58</v>
      </c>
      <c r="L47" s="26">
        <f>'10.01.17'!L38+'16.01.17'!L39+'23.01.17'!L46+'30.01.17'!L45+'06.02.17'!L46+'13.02.17'!L47+'20.02.17'!L47+'27.02.17'!L47+'06.03.17'!L47+'13.03.17'!L47+'20.03.17'!L47+'27.03.17'!L47+'03.04.17'!L47+'10.04.17'!L47+'18.04.17'!L47+'24.04.17'!L47+'03.05.17'!L47+'10.05.17'!L47+'15.05.17'!L47+'22.05.17'!L47+'29.05.17'!L47+'06.06.17'!L47+'12.06.17'!L47+'19.06.17'!L47+'26.06.17'!L47+'03.07.17'!L47+'10.07.17'!L47+'17.07.17'!L47+'24.07.17'!L47+'31.07.17'!L47+'07.08.17'!L47+'14.08.17'!L47+'21.08.17'!L47+'28.08.17'!L47+'04.09.17'!L47+'11.09.17'!L47+'18.09.17'!L47+'25.09.17'!L47+'02.10.17'!L47+'09.10.17'!L47+'16.10.17'!L47+'23.10.17'!L47+'30.10.17'!L47+'06.11.17'!L47+'13.11.17'!L47+'20.11.17'!L47+'27.11.17'!L47+'04.12.17'!L47+'11.12.17'!L47+'18.12.17'!L47+'25.12.17'!L47+'02.01.18'!L47</f>
        <v>10056.58</v>
      </c>
      <c r="M47" s="27">
        <f t="shared" si="6"/>
        <v>0</v>
      </c>
      <c r="N47" s="25">
        <f>'10.01.17'!N38+'16.01.17'!N39+'23.01.17'!N46+'30.01.17'!N45+'06.02.17'!N46+'13.02.17'!N47+'20.02.17'!N47+'27.02.17'!N47+'06.03.17'!N47+'13.03.17'!N47+'20.03.17'!N47+'27.03.17'!N47+'03.04.17'!N47+'10.04.17'!N47+'18.04.17'!N47+'24.04.17'!N47+'03.05.17'!N47+'10.05.17'!N47+'15.05.17'!N47+'22.05.17'!N47+'29.05.17'!N47+'06.06.17'!N47+'12.06.17'!N47+'19.06.17'!N47+'26.06.17'!N47+'03.07.17'!N47+'10.07.17'!N47+'17.07.17'!N47+'24.07.17'!N47+'31.07.17'!N47+'07.08.17'!N47+'14.08.17'!N47+'21.08.17'!N47+'28.08.17'!N47+'04.09.17'!N47+'11.09.17'!N47+'18.09.17'!N47+'25.09.17'!N47+'02.10.17'!N47+'09.10.17'!N47+'16.10.17'!N47+'23.10.17'!N47+'30.10.17'!N47+'06.11.17'!N47+'13.11.17'!N47+'20.11.17'!N47+'27.11.17'!N47+'04.12.17'!N47+'11.12.17'!N47+'18.12.17'!N47+'25.12.17'!N47+'02.01.18'!N47</f>
        <v>12</v>
      </c>
      <c r="O47" s="26">
        <f>'10.01.17'!O38+'16.01.17'!O39+'23.01.17'!O46+'30.01.17'!O45+'06.02.17'!O46+'13.02.17'!O47+'20.02.17'!O47+'27.02.17'!O47+'06.03.17'!O47+'13.03.17'!O47+'20.03.17'!O47+'27.03.17'!O47+'03.04.17'!O47+'10.04.17'!O47+'18.04.17'!O47+'24.04.17'!O47+'03.05.17'!O47+'10.05.17'!O47+'15.05.17'!O47+'22.05.17'!O47+'29.05.17'!O47+'06.06.17'!O47+'12.06.17'!O47+'19.06.17'!O47+'26.06.17'!O47+'03.07.17'!O47+'10.07.17'!O47+'17.07.17'!O47+'24.07.17'!O47+'31.07.17'!O47+'07.08.17'!O47+'14.08.17'!O47+'21.08.17'!O47+'28.08.17'!O47+'04.09.17'!O47+'11.09.17'!O47+'18.09.17'!O47+'25.09.17'!O47+'02.10.17'!O47+'09.10.17'!O47+'16.10.17'!O47+'23.10.17'!O47+'30.10.17'!O47+'06.11.17'!O47+'13.11.17'!O47+'20.11.17'!O47+'27.11.17'!O47+'04.12.17'!O47+'11.12.17'!O47+'18.12.17'!O47+'25.12.17'!O47+'02.01.18'!O47</f>
        <v>27941.85</v>
      </c>
      <c r="P47" s="26">
        <f>'10.01.17'!P38+'16.01.17'!P39+'23.01.17'!P46+'30.01.17'!P45+'06.02.17'!P46+'13.02.17'!P47+'20.02.17'!P47+'27.02.17'!P47+'06.03.17'!P47+'13.03.17'!P47+'20.03.17'!P47+'27.03.17'!P47+'03.04.17'!P47+'10.04.17'!P47+'18.04.17'!P47+'24.04.17'!P47+'03.05.17'!P47+'10.05.17'!P47+'15.05.17'!P47+'22.05.17'!P47+'29.05.17'!P47+'06.06.17'!P47+'12.06.17'!P47+'19.06.17'!P47+'26.06.17'!P47+'03.07.17'!P47+'10.07.17'!P47+'17.07.17'!P47+'24.07.17'!P47+'31.07.17'!P47+'07.08.17'!P47+'14.08.17'!P47+'21.08.17'!P47+'28.08.17'!P47+'04.09.17'!P47+'11.09.17'!P47+'18.09.17'!P47+'25.09.17'!P47+'02.10.17'!P47+'09.10.17'!P47+'16.10.17'!P47+'23.10.17'!P47+'30.10.17'!P47+'06.11.17'!P47+'13.11.17'!P47+'20.11.17'!P47+'27.11.17'!P47+'04.12.17'!P47+'11.12.17'!P47+'18.12.17'!P47+'25.12.17'!P47+'02.01.18'!P47</f>
        <v>27941.85</v>
      </c>
      <c r="Q47" s="30">
        <f t="shared" si="2"/>
        <v>0</v>
      </c>
      <c r="R47" s="2">
        <v>1</v>
      </c>
      <c r="S47" s="2">
        <v>0</v>
      </c>
      <c r="T47" s="2" t="str">
        <f t="shared" si="3"/>
        <v/>
      </c>
      <c r="U47" s="2" t="str">
        <f t="shared" si="4"/>
        <v/>
      </c>
      <c r="V47" s="2" t="str">
        <f t="shared" si="5"/>
        <v/>
      </c>
      <c r="X47" s="60"/>
    </row>
    <row r="48" spans="1:24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f>'10.01.17'!H39+'16.01.17'!H40+'23.01.17'!H47+'30.01.17'!H46+'06.02.17'!H47+'13.02.17'!H48+'20.02.17'!H48+'27.02.17'!H48+'06.03.17'!H48+'13.03.17'!H48+'20.03.17'!H48+'27.03.17'!H48+'03.04.17'!H48+'10.04.17'!H48+'18.04.17'!H48+'24.04.17'!H48+'03.05.17'!H48+'10.05.17'!H48+'15.05.17'!H48+'22.05.17'!H48+'29.05.17'!H48+'06.06.17'!H48+'12.06.17'!H48+'19.06.17'!H48+'26.06.17'!H48+'03.07.17'!H48+'10.07.17'!H48+'17.07.17'!H48+'24.07.17'!H48+'31.07.17'!H48+'07.08.17'!H48+'14.08.17'!H48+'21.08.17'!H48+'28.08.17'!H48+'04.09.17'!H48+'11.09.17'!H48+'18.09.17'!H48+'25.09.17'!H48+'02.10.17'!H48+'09.10.17'!H48+'16.10.17'!H48+'23.10.17'!H48+'30.10.17'!H48+'06.11.17'!H48+'13.11.17'!H48+'20.11.17'!H48+'27.11.17'!H48+'04.12.17'!H48+'11.12.17'!H48+'18.12.17'!H48+'25.12.17'!H48+'02.01.18'!H48</f>
        <v>14</v>
      </c>
      <c r="I48" s="25">
        <f>'10.01.17'!I39+'16.01.17'!I40+'23.01.17'!I47+'30.01.17'!I46+'06.02.17'!I47+'13.02.17'!I48+'20.02.17'!I48+'27.02.17'!I48+'06.03.17'!I48+'13.03.17'!I48+'20.03.17'!I48+'27.03.17'!I48+'03.04.17'!I48+'10.04.17'!I48+'18.04.17'!I48+'24.04.17'!I48+'03.05.17'!I48+'10.05.17'!I48+'15.05.17'!I48+'22.05.17'!I48+'29.05.17'!I48+'06.06.17'!I48+'12.06.17'!I48+'19.06.17'!I48+'26.06.17'!I48+'03.07.17'!I48+'10.07.17'!I48+'17.07.17'!I48+'24.07.17'!I48+'31.07.17'!I48+'07.08.17'!I48+'14.08.17'!I48+'21.08.17'!I48+'28.08.17'!I48+'04.09.17'!I48+'11.09.17'!I48+'18.09.17'!I48+'25.09.17'!I48+'02.10.17'!I48+'09.10.17'!I48+'16.10.17'!I48+'23.10.17'!I48+'30.10.17'!I48+'06.11.17'!I48+'13.11.17'!I48+'20.11.17'!I48+'27.11.17'!I48+'04.12.17'!I48+'11.12.17'!I48+'18.12.17'!I48+'25.12.17'!I48+'02.01.18'!I48</f>
        <v>11</v>
      </c>
      <c r="J48" s="25">
        <f>'10.01.17'!J39+'16.01.17'!J40+'23.01.17'!J47+'30.01.17'!J46+'06.02.17'!J47+'13.02.17'!J48+'20.02.17'!J48+'27.02.17'!J48+'06.03.17'!J48+'13.03.17'!J48+'20.03.17'!J48+'27.03.17'!J48+'03.04.17'!J48+'10.04.17'!J48+'18.04.17'!J48+'24.04.17'!J48+'03.05.17'!J48+'10.05.17'!J48+'15.05.17'!J48+'22.05.17'!J48+'29.05.17'!J48+'06.06.17'!J48+'12.06.17'!J48+'19.06.17'!J48+'26.06.17'!J48+'03.07.17'!J48+'10.07.17'!J48+'17.07.17'!J48+'24.07.17'!J48+'31.07.17'!J48+'07.08.17'!J48+'14.08.17'!J48+'21.08.17'!J48+'28.08.17'!J48+'04.09.17'!J48+'11.09.17'!J48+'18.09.17'!J48+'25.09.17'!J48+'02.10.17'!J48+'09.10.17'!J48+'16.10.17'!J48+'23.10.17'!J48+'30.10.17'!J48+'06.11.17'!J48+'13.11.17'!J48+'20.11.17'!J48+'27.11.17'!J48+'04.12.17'!J48+'11.12.17'!J48+'18.12.17'!J48+'25.12.17'!J48+'02.01.18'!J48</f>
        <v>11</v>
      </c>
      <c r="K48" s="26">
        <f>'10.01.17'!K39+'16.01.17'!K40+'23.01.17'!K47+'30.01.17'!K46+'06.02.17'!K47+'13.02.17'!K48+'20.02.17'!K48+'27.02.17'!K48+'06.03.17'!K48+'13.03.17'!K48+'20.03.17'!K48+'27.03.17'!K48+'03.04.17'!K48+'10.04.17'!K48+'18.04.17'!K48+'24.04.17'!K48+'03.05.17'!K48+'10.05.17'!K48+'15.05.17'!K48+'22.05.17'!K48+'29.05.17'!K48+'06.06.17'!K48+'12.06.17'!K48+'19.06.17'!K48+'26.06.17'!K48+'03.07.17'!K48+'10.07.17'!K48+'17.07.17'!K48+'24.07.17'!K48+'31.07.17'!K48+'07.08.17'!K48+'14.08.17'!K48+'21.08.17'!K48+'28.08.17'!K48+'04.09.17'!K48+'11.09.17'!K48+'18.09.17'!K48+'25.09.17'!K48+'02.10.17'!K48+'09.10.17'!K48+'16.10.17'!K48+'23.10.17'!K48+'30.10.17'!K48+'06.11.17'!K48+'13.11.17'!K48+'20.11.17'!K48+'27.11.17'!K48+'04.12.17'!K48+'11.12.17'!K48+'18.12.17'!K48+'25.12.17'!K48+'02.01.18'!K48</f>
        <v>4061.8999999999996</v>
      </c>
      <c r="L48" s="26">
        <f>'10.01.17'!L39+'16.01.17'!L40+'23.01.17'!L47+'30.01.17'!L46+'06.02.17'!L47+'13.02.17'!L48+'20.02.17'!L48+'27.02.17'!L48+'06.03.17'!L48+'13.03.17'!L48+'20.03.17'!L48+'27.03.17'!L48+'03.04.17'!L48+'10.04.17'!L48+'18.04.17'!L48+'24.04.17'!L48+'03.05.17'!L48+'10.05.17'!L48+'15.05.17'!L48+'22.05.17'!L48+'29.05.17'!L48+'06.06.17'!L48+'12.06.17'!L48+'19.06.17'!L48+'26.06.17'!L48+'03.07.17'!L48+'10.07.17'!L48+'17.07.17'!L48+'24.07.17'!L48+'31.07.17'!L48+'07.08.17'!L48+'14.08.17'!L48+'21.08.17'!L48+'28.08.17'!L48+'04.09.17'!L48+'11.09.17'!L48+'18.09.17'!L48+'25.09.17'!L48+'02.10.17'!L48+'09.10.17'!L48+'16.10.17'!L48+'23.10.17'!L48+'30.10.17'!L48+'06.11.17'!L48+'13.11.17'!L48+'20.11.17'!L48+'27.11.17'!L48+'04.12.17'!L48+'11.12.17'!L48+'18.12.17'!L48+'25.12.17'!L48+'02.01.18'!L48</f>
        <v>4061.8999999999996</v>
      </c>
      <c r="M48" s="27">
        <f t="shared" si="6"/>
        <v>0</v>
      </c>
      <c r="N48" s="25">
        <f>'10.01.17'!N39+'16.01.17'!N40+'23.01.17'!N47+'30.01.17'!N46+'06.02.17'!N47+'13.02.17'!N48+'20.02.17'!N48+'27.02.17'!N48+'06.03.17'!N48+'13.03.17'!N48+'20.03.17'!N48+'27.03.17'!N48+'03.04.17'!N48+'10.04.17'!N48+'18.04.17'!N48+'24.04.17'!N48+'03.05.17'!N48+'10.05.17'!N48+'15.05.17'!N48+'22.05.17'!N48+'29.05.17'!N48+'06.06.17'!N48+'12.06.17'!N48+'19.06.17'!N48+'26.06.17'!N48+'03.07.17'!N48+'10.07.17'!N48+'17.07.17'!N48+'24.07.17'!N48+'31.07.17'!N48+'07.08.17'!N48+'14.08.17'!N48+'21.08.17'!N48+'28.08.17'!N48+'04.09.17'!N48+'11.09.17'!N48+'18.09.17'!N48+'25.09.17'!N48+'02.10.17'!N48+'09.10.17'!N48+'16.10.17'!N48+'23.10.17'!N48+'30.10.17'!N48+'06.11.17'!N48+'13.11.17'!N48+'20.11.17'!N48+'27.11.17'!N48+'04.12.17'!N48+'11.12.17'!N48+'18.12.17'!N48+'25.12.17'!N48+'02.01.18'!N48</f>
        <v>0</v>
      </c>
      <c r="O48" s="26">
        <f>'10.01.17'!O39+'16.01.17'!O40+'23.01.17'!O47+'30.01.17'!O46+'06.02.17'!O47+'13.02.17'!O48+'20.02.17'!O48+'27.02.17'!O48+'06.03.17'!O48+'13.03.17'!O48+'20.03.17'!O48+'27.03.17'!O48+'03.04.17'!O48+'10.04.17'!O48+'18.04.17'!O48+'24.04.17'!O48+'03.05.17'!O48+'10.05.17'!O48+'15.05.17'!O48+'22.05.17'!O48+'29.05.17'!O48+'06.06.17'!O48+'12.06.17'!O48+'19.06.17'!O48+'26.06.17'!O48+'03.07.17'!O48+'10.07.17'!O48+'17.07.17'!O48+'24.07.17'!O48+'31.07.17'!O48+'07.08.17'!O48+'14.08.17'!O48+'21.08.17'!O48+'28.08.17'!O48+'04.09.17'!O48+'11.09.17'!O48+'18.09.17'!O48+'25.09.17'!O48+'02.10.17'!O48+'09.10.17'!O48+'16.10.17'!O48+'23.10.17'!O48+'30.10.17'!O48+'06.11.17'!O48+'13.11.17'!O48+'20.11.17'!O48+'27.11.17'!O48+'04.12.17'!O48+'11.12.17'!O48+'18.12.17'!O48+'25.12.17'!O48+'02.01.18'!O48</f>
        <v>0</v>
      </c>
      <c r="P48" s="26">
        <f>'10.01.17'!P39+'16.01.17'!P40+'23.01.17'!P47+'30.01.17'!P46+'06.02.17'!P47+'13.02.17'!P48+'20.02.17'!P48+'27.02.17'!P48+'06.03.17'!P48+'13.03.17'!P48+'20.03.17'!P48+'27.03.17'!P48+'03.04.17'!P48+'10.04.17'!P48+'18.04.17'!P48+'24.04.17'!P48+'03.05.17'!P48+'10.05.17'!P48+'15.05.17'!P48+'22.05.17'!P48+'29.05.17'!P48+'06.06.17'!P48+'12.06.17'!P48+'19.06.17'!P48+'26.06.17'!P48+'03.07.17'!P48+'10.07.17'!P48+'17.07.17'!P48+'24.07.17'!P48+'31.07.17'!P48+'07.08.17'!P48+'14.08.17'!P48+'21.08.17'!P48+'28.08.17'!P48+'04.09.17'!P48+'11.09.17'!P48+'18.09.17'!P48+'25.09.17'!P48+'02.10.17'!P48+'09.10.17'!P48+'16.10.17'!P48+'23.10.17'!P48+'30.10.17'!P48+'06.11.17'!P48+'13.11.17'!P48+'20.11.17'!P48+'27.11.17'!P48+'04.12.17'!P48+'11.12.17'!P48+'18.12.17'!P48+'25.12.17'!P48+'02.01.18'!P48</f>
        <v>0</v>
      </c>
      <c r="Q48" s="30">
        <f t="shared" si="2"/>
        <v>0</v>
      </c>
      <c r="R48" s="2">
        <v>1</v>
      </c>
      <c r="S48" s="2">
        <v>0</v>
      </c>
      <c r="T48" s="2" t="str">
        <f t="shared" si="3"/>
        <v/>
      </c>
      <c r="U48" s="2" t="str">
        <f t="shared" si="4"/>
        <v/>
      </c>
      <c r="V48" s="2" t="str">
        <f t="shared" si="5"/>
        <v/>
      </c>
      <c r="X48" s="60"/>
    </row>
    <row r="49" spans="1:24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f>'10.01.17'!H40+'16.01.17'!H41+'23.01.17'!H48+'30.01.17'!H47+'06.02.17'!H48+'13.02.17'!H49+'20.02.17'!H49+'27.02.17'!H49+'06.03.17'!H49+'13.03.17'!H49+'20.03.17'!H49+'27.03.17'!H49+'03.04.17'!H49+'10.04.17'!H49+'18.04.17'!H49+'24.04.17'!H49+'03.05.17'!H49+'10.05.17'!H49+'15.05.17'!H49+'22.05.17'!H49+'29.05.17'!H49+'06.06.17'!H49+'12.06.17'!H49+'19.06.17'!H49+'26.06.17'!H49+'03.07.17'!H49+'10.07.17'!H49+'17.07.17'!H49+'24.07.17'!H49+'31.07.17'!H49+'07.08.17'!H49+'14.08.17'!H49+'21.08.17'!H49+'28.08.17'!H49+'04.09.17'!H49+'11.09.17'!H49+'18.09.17'!H49+'25.09.17'!H49+'02.10.17'!H49+'09.10.17'!H49+'16.10.17'!H49+'23.10.17'!H49+'30.10.17'!H49+'06.11.17'!H49+'13.11.17'!H49+'20.11.17'!H49+'27.11.17'!H49+'04.12.17'!H49+'11.12.17'!H49+'18.12.17'!H49+'25.12.17'!H49+'02.01.18'!H49</f>
        <v>11</v>
      </c>
      <c r="I49" s="25">
        <f>'10.01.17'!I40+'16.01.17'!I41+'23.01.17'!I48+'30.01.17'!I47+'06.02.17'!I48+'13.02.17'!I49+'20.02.17'!I49+'27.02.17'!I49+'06.03.17'!I49+'13.03.17'!I49+'20.03.17'!I49+'27.03.17'!I49+'03.04.17'!I49+'10.04.17'!I49+'18.04.17'!I49+'24.04.17'!I49+'03.05.17'!I49+'10.05.17'!I49+'15.05.17'!I49+'22.05.17'!I49+'29.05.17'!I49+'06.06.17'!I49+'12.06.17'!I49+'19.06.17'!I49+'26.06.17'!I49+'03.07.17'!I49+'10.07.17'!I49+'17.07.17'!I49+'24.07.17'!I49+'31.07.17'!I49+'07.08.17'!I49+'14.08.17'!I49+'21.08.17'!I49+'28.08.17'!I49+'04.09.17'!I49+'11.09.17'!I49+'18.09.17'!I49+'25.09.17'!I49+'02.10.17'!I49+'09.10.17'!I49+'16.10.17'!I49+'23.10.17'!I49+'30.10.17'!I49+'06.11.17'!I49+'13.11.17'!I49+'20.11.17'!I49+'27.11.17'!I49+'04.12.17'!I49+'11.12.17'!I49+'18.12.17'!I49+'25.12.17'!I49+'02.01.18'!I49</f>
        <v>10</v>
      </c>
      <c r="J49" s="25">
        <f>'10.01.17'!J40+'16.01.17'!J41+'23.01.17'!J48+'30.01.17'!J47+'06.02.17'!J48+'13.02.17'!J49+'20.02.17'!J49+'27.02.17'!J49+'06.03.17'!J49+'13.03.17'!J49+'20.03.17'!J49+'27.03.17'!J49+'03.04.17'!J49+'10.04.17'!J49+'18.04.17'!J49+'24.04.17'!J49+'03.05.17'!J49+'10.05.17'!J49+'15.05.17'!J49+'22.05.17'!J49+'29.05.17'!J49+'06.06.17'!J49+'12.06.17'!J49+'19.06.17'!J49+'26.06.17'!J49+'03.07.17'!J49+'10.07.17'!J49+'17.07.17'!J49+'24.07.17'!J49+'31.07.17'!J49+'07.08.17'!J49+'14.08.17'!J49+'21.08.17'!J49+'28.08.17'!J49+'04.09.17'!J49+'11.09.17'!J49+'18.09.17'!J49+'25.09.17'!J49+'02.10.17'!J49+'09.10.17'!J49+'16.10.17'!J49+'23.10.17'!J49+'30.10.17'!J49+'06.11.17'!J49+'13.11.17'!J49+'20.11.17'!J49+'27.11.17'!J49+'04.12.17'!J49+'11.12.17'!J49+'18.12.17'!J49+'25.12.17'!J49+'02.01.18'!J49</f>
        <v>14</v>
      </c>
      <c r="K49" s="26">
        <f>'10.01.17'!K40+'16.01.17'!K41+'23.01.17'!K48+'30.01.17'!K47+'06.02.17'!K48+'13.02.17'!K49+'20.02.17'!K49+'27.02.17'!K49+'06.03.17'!K49+'13.03.17'!K49+'20.03.17'!K49+'27.03.17'!K49+'03.04.17'!K49+'10.04.17'!K49+'18.04.17'!K49+'24.04.17'!K49+'03.05.17'!K49+'10.05.17'!K49+'15.05.17'!K49+'22.05.17'!K49+'29.05.17'!K49+'06.06.17'!K49+'12.06.17'!K49+'19.06.17'!K49+'26.06.17'!K49+'03.07.17'!K49+'10.07.17'!K49+'17.07.17'!K49+'24.07.17'!K49+'31.07.17'!K49+'07.08.17'!K49+'14.08.17'!K49+'21.08.17'!K49+'28.08.17'!K49+'04.09.17'!K49+'11.09.17'!K49+'18.09.17'!K49+'25.09.17'!K49+'02.10.17'!K49+'09.10.17'!K49+'16.10.17'!K49+'23.10.17'!K49+'30.10.17'!K49+'06.11.17'!K49+'13.11.17'!K49+'20.11.17'!K49+'27.11.17'!K49+'04.12.17'!K49+'11.12.17'!K49+'18.12.17'!K49+'25.12.17'!K49+'02.01.18'!K49</f>
        <v>23822.39</v>
      </c>
      <c r="L49" s="26">
        <f>'10.01.17'!L40+'16.01.17'!L41+'23.01.17'!L48+'30.01.17'!L47+'06.02.17'!L48+'13.02.17'!L49+'20.02.17'!L49+'27.02.17'!L49+'06.03.17'!L49+'13.03.17'!L49+'20.03.17'!L49+'27.03.17'!L49+'03.04.17'!L49+'10.04.17'!L49+'18.04.17'!L49+'24.04.17'!L49+'03.05.17'!L49+'10.05.17'!L49+'15.05.17'!L49+'22.05.17'!L49+'29.05.17'!L49+'06.06.17'!L49+'12.06.17'!L49+'19.06.17'!L49+'26.06.17'!L49+'03.07.17'!L49+'10.07.17'!L49+'17.07.17'!L49+'24.07.17'!L49+'31.07.17'!L49+'07.08.17'!L49+'14.08.17'!L49+'21.08.17'!L49+'28.08.17'!L49+'04.09.17'!L49+'11.09.17'!L49+'18.09.17'!L49+'25.09.17'!L49+'02.10.17'!L49+'09.10.17'!L49+'16.10.17'!L49+'23.10.17'!L49+'30.10.17'!L49+'06.11.17'!L49+'13.11.17'!L49+'20.11.17'!L49+'27.11.17'!L49+'04.12.17'!L49+'11.12.17'!L49+'18.12.17'!L49+'25.12.17'!L49+'02.01.18'!L49</f>
        <v>23822.39</v>
      </c>
      <c r="M49" s="27">
        <f t="shared" si="6"/>
        <v>0</v>
      </c>
      <c r="N49" s="25">
        <f>'10.01.17'!N40+'16.01.17'!N41+'23.01.17'!N48+'30.01.17'!N47+'06.02.17'!N48+'13.02.17'!N49+'20.02.17'!N49+'27.02.17'!N49+'06.03.17'!N49+'13.03.17'!N49+'20.03.17'!N49+'27.03.17'!N49+'03.04.17'!N49+'10.04.17'!N49+'18.04.17'!N49+'24.04.17'!N49+'03.05.17'!N49+'10.05.17'!N49+'15.05.17'!N49+'22.05.17'!N49+'29.05.17'!N49+'06.06.17'!N49+'12.06.17'!N49+'19.06.17'!N49+'26.06.17'!N49+'03.07.17'!N49+'10.07.17'!N49+'17.07.17'!N49+'24.07.17'!N49+'31.07.17'!N49+'07.08.17'!N49+'14.08.17'!N49+'21.08.17'!N49+'28.08.17'!N49+'04.09.17'!N49+'11.09.17'!N49+'18.09.17'!N49+'25.09.17'!N49+'02.10.17'!N49+'09.10.17'!N49+'16.10.17'!N49+'23.10.17'!N49+'30.10.17'!N49+'06.11.17'!N49+'13.11.17'!N49+'20.11.17'!N49+'27.11.17'!N49+'04.12.17'!N49+'11.12.17'!N49+'18.12.17'!N49+'25.12.17'!N49+'02.01.18'!N49</f>
        <v>16</v>
      </c>
      <c r="O49" s="26">
        <f>'10.01.17'!O40+'16.01.17'!O41+'23.01.17'!O48+'30.01.17'!O47+'06.02.17'!O48+'13.02.17'!O49+'20.02.17'!O49+'27.02.17'!O49+'06.03.17'!O49+'13.03.17'!O49+'20.03.17'!O49+'27.03.17'!O49+'03.04.17'!O49+'10.04.17'!O49+'18.04.17'!O49+'24.04.17'!O49+'03.05.17'!O49+'10.05.17'!O49+'15.05.17'!O49+'22.05.17'!O49+'29.05.17'!O49+'06.06.17'!O49+'12.06.17'!O49+'19.06.17'!O49+'26.06.17'!O49+'03.07.17'!O49+'10.07.17'!O49+'17.07.17'!O49+'24.07.17'!O49+'31.07.17'!O49+'07.08.17'!O49+'14.08.17'!O49+'21.08.17'!O49+'28.08.17'!O49+'04.09.17'!O49+'11.09.17'!O49+'18.09.17'!O49+'25.09.17'!O49+'02.10.17'!O49+'09.10.17'!O49+'16.10.17'!O49+'23.10.17'!O49+'30.10.17'!O49+'06.11.17'!O49+'13.11.17'!O49+'20.11.17'!O49+'27.11.17'!O49+'04.12.17'!O49+'11.12.17'!O49+'18.12.17'!O49+'25.12.17'!O49+'02.01.18'!O49</f>
        <v>25565.450000000004</v>
      </c>
      <c r="P49" s="26">
        <f>'10.01.17'!P40+'16.01.17'!P41+'23.01.17'!P48+'30.01.17'!P47+'06.02.17'!P48+'13.02.17'!P49+'20.02.17'!P49+'27.02.17'!P49+'06.03.17'!P49+'13.03.17'!P49+'20.03.17'!P49+'27.03.17'!P49+'03.04.17'!P49+'10.04.17'!P49+'18.04.17'!P49+'24.04.17'!P49+'03.05.17'!P49+'10.05.17'!P49+'15.05.17'!P49+'22.05.17'!P49+'29.05.17'!P49+'06.06.17'!P49+'12.06.17'!P49+'19.06.17'!P49+'26.06.17'!P49+'03.07.17'!P49+'10.07.17'!P49+'17.07.17'!P49+'24.07.17'!P49+'31.07.17'!P49+'07.08.17'!P49+'14.08.17'!P49+'21.08.17'!P49+'28.08.17'!P49+'04.09.17'!P49+'11.09.17'!P49+'18.09.17'!P49+'25.09.17'!P49+'02.10.17'!P49+'09.10.17'!P49+'16.10.17'!P49+'23.10.17'!P49+'30.10.17'!P49+'06.11.17'!P49+'13.11.17'!P49+'20.11.17'!P49+'27.11.17'!P49+'04.12.17'!P49+'11.12.17'!P49+'18.12.17'!P49+'25.12.17'!P49+'02.01.18'!P49</f>
        <v>25565.450000000004</v>
      </c>
      <c r="Q49" s="30">
        <f t="shared" si="2"/>
        <v>0</v>
      </c>
      <c r="R49" s="2">
        <v>1</v>
      </c>
      <c r="S49" s="2">
        <v>0</v>
      </c>
      <c r="T49" s="2" t="str">
        <f t="shared" si="3"/>
        <v/>
      </c>
      <c r="U49" s="2" t="str">
        <f t="shared" si="4"/>
        <v/>
      </c>
      <c r="V49" s="2" t="str">
        <f t="shared" si="5"/>
        <v/>
      </c>
      <c r="X49" s="60"/>
    </row>
    <row r="50" spans="1:24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f>'10.01.17'!H41+'16.01.17'!H42+'23.01.17'!H49+'30.01.17'!H48+'06.02.17'!H49+'13.02.17'!H50+'20.02.17'!H50+'27.02.17'!H50+'06.03.17'!H50+'13.03.17'!H50+'20.03.17'!H50+'27.03.17'!H50+'03.04.17'!H50+'10.04.17'!H50+'18.04.17'!H50+'24.04.17'!H50+'03.05.17'!H50+'10.05.17'!H50+'15.05.17'!H50+'22.05.17'!H50+'29.05.17'!H50+'06.06.17'!H50+'12.06.17'!H50+'19.06.17'!H50+'26.06.17'!H50+'03.07.17'!H50+'10.07.17'!H50+'17.07.17'!H50+'24.07.17'!H50+'31.07.17'!H50+'07.08.17'!H50+'14.08.17'!H50+'21.08.17'!H50+'28.08.17'!H50+'04.09.17'!H50+'11.09.17'!H50+'18.09.17'!H50+'25.09.17'!H50+'02.10.17'!H50+'09.10.17'!H50+'16.10.17'!H50+'23.10.17'!H50+'30.10.17'!H50+'06.11.17'!H50+'13.11.17'!H50+'20.11.17'!H50+'27.11.17'!H50+'04.12.17'!H50+'11.12.17'!H50+'18.12.17'!H50+'25.12.17'!H50+'02.01.18'!H50</f>
        <v>22</v>
      </c>
      <c r="I50" s="25">
        <f>'10.01.17'!I41+'16.01.17'!I42+'23.01.17'!I49+'30.01.17'!I48+'06.02.17'!I49+'13.02.17'!I50+'20.02.17'!I50+'27.02.17'!I50+'06.03.17'!I50+'13.03.17'!I50+'20.03.17'!I50+'27.03.17'!I50+'03.04.17'!I50+'10.04.17'!I50+'18.04.17'!I50+'24.04.17'!I50+'03.05.17'!I50+'10.05.17'!I50+'15.05.17'!I50+'22.05.17'!I50+'29.05.17'!I50+'06.06.17'!I50+'12.06.17'!I50+'19.06.17'!I50+'26.06.17'!I50+'03.07.17'!I50+'10.07.17'!I50+'17.07.17'!I50+'24.07.17'!I50+'31.07.17'!I50+'07.08.17'!I50+'14.08.17'!I50+'21.08.17'!I50+'28.08.17'!I50+'04.09.17'!I50+'11.09.17'!I50+'18.09.17'!I50+'25.09.17'!I50+'02.10.17'!I50+'09.10.17'!I50+'16.10.17'!I50+'23.10.17'!I50+'30.10.17'!I50+'06.11.17'!I50+'13.11.17'!I50+'20.11.17'!I50+'27.11.17'!I50+'04.12.17'!I50+'11.12.17'!I50+'18.12.17'!I50+'25.12.17'!I50+'02.01.18'!I50</f>
        <v>4</v>
      </c>
      <c r="J50" s="25">
        <f>'10.01.17'!J41+'16.01.17'!J42+'23.01.17'!J49+'30.01.17'!J48+'06.02.17'!J49+'13.02.17'!J50+'20.02.17'!J50+'27.02.17'!J50+'06.03.17'!J50+'13.03.17'!J50+'20.03.17'!J50+'27.03.17'!J50+'03.04.17'!J50+'10.04.17'!J50+'18.04.17'!J50+'24.04.17'!J50+'03.05.17'!J50+'10.05.17'!J50+'15.05.17'!J50+'22.05.17'!J50+'29.05.17'!J50+'06.06.17'!J50+'12.06.17'!J50+'19.06.17'!J50+'26.06.17'!J50+'03.07.17'!J50+'10.07.17'!J50+'17.07.17'!J50+'24.07.17'!J50+'31.07.17'!J50+'07.08.17'!J50+'14.08.17'!J50+'21.08.17'!J50+'28.08.17'!J50+'04.09.17'!J50+'11.09.17'!J50+'18.09.17'!J50+'25.09.17'!J50+'02.10.17'!J50+'09.10.17'!J50+'16.10.17'!J50+'23.10.17'!J50+'30.10.17'!J50+'06.11.17'!J50+'13.11.17'!J50+'20.11.17'!J50+'27.11.17'!J50+'04.12.17'!J50+'11.12.17'!J50+'18.12.17'!J50+'25.12.17'!J50+'02.01.18'!J50</f>
        <v>7</v>
      </c>
      <c r="K50" s="26">
        <f>'10.01.17'!K41+'16.01.17'!K42+'23.01.17'!K49+'30.01.17'!K48+'06.02.17'!K49+'13.02.17'!K50+'20.02.17'!K50+'27.02.17'!K50+'06.03.17'!K50+'13.03.17'!K50+'20.03.17'!K50+'27.03.17'!K50+'03.04.17'!K50+'10.04.17'!K50+'18.04.17'!K50+'24.04.17'!K50+'03.05.17'!K50+'10.05.17'!K50+'15.05.17'!K50+'22.05.17'!K50+'29.05.17'!K50+'06.06.17'!K50+'12.06.17'!K50+'19.06.17'!K50+'26.06.17'!K50+'03.07.17'!K50+'10.07.17'!K50+'17.07.17'!K50+'24.07.17'!K50+'31.07.17'!K50+'07.08.17'!K50+'14.08.17'!K50+'21.08.17'!K50+'28.08.17'!K50+'04.09.17'!K50+'11.09.17'!K50+'18.09.17'!K50+'25.09.17'!K50+'02.10.17'!K50+'09.10.17'!K50+'16.10.17'!K50+'23.10.17'!K50+'30.10.17'!K50+'06.11.17'!K50+'13.11.17'!K50+'20.11.17'!K50+'27.11.17'!K50+'04.12.17'!K50+'11.12.17'!K50+'18.12.17'!K50+'25.12.17'!K50+'02.01.18'!K50</f>
        <v>3968.99</v>
      </c>
      <c r="L50" s="26">
        <f>'10.01.17'!L41+'16.01.17'!L42+'23.01.17'!L49+'30.01.17'!L48+'06.02.17'!L49+'13.02.17'!L50+'20.02.17'!L50+'27.02.17'!L50+'06.03.17'!L50+'13.03.17'!L50+'20.03.17'!L50+'27.03.17'!L50+'03.04.17'!L50+'10.04.17'!L50+'18.04.17'!L50+'24.04.17'!L50+'03.05.17'!L50+'10.05.17'!L50+'15.05.17'!L50+'22.05.17'!L50+'29.05.17'!L50+'06.06.17'!L50+'12.06.17'!L50+'19.06.17'!L50+'26.06.17'!L50+'03.07.17'!L50+'10.07.17'!L50+'17.07.17'!L50+'24.07.17'!L50+'31.07.17'!L50+'07.08.17'!L50+'14.08.17'!L50+'21.08.17'!L50+'28.08.17'!L50+'04.09.17'!L50+'11.09.17'!L50+'18.09.17'!L50+'25.09.17'!L50+'02.10.17'!L50+'09.10.17'!L50+'16.10.17'!L50+'23.10.17'!L50+'30.10.17'!L50+'06.11.17'!L50+'13.11.17'!L50+'20.11.17'!L50+'27.11.17'!L50+'04.12.17'!L50+'11.12.17'!L50+'18.12.17'!L50+'25.12.17'!L50+'02.01.18'!L50</f>
        <v>3968.99</v>
      </c>
      <c r="M50" s="27">
        <f t="shared" si="6"/>
        <v>0</v>
      </c>
      <c r="N50" s="25">
        <f>'10.01.17'!N41+'16.01.17'!N42+'23.01.17'!N49+'30.01.17'!N48+'06.02.17'!N49+'13.02.17'!N50+'20.02.17'!N50+'27.02.17'!N50+'06.03.17'!N50+'13.03.17'!N50+'20.03.17'!N50+'27.03.17'!N50+'03.04.17'!N50+'10.04.17'!N50+'18.04.17'!N50+'24.04.17'!N50+'03.05.17'!N50+'10.05.17'!N50+'15.05.17'!N50+'22.05.17'!N50+'29.05.17'!N50+'06.06.17'!N50+'12.06.17'!N50+'19.06.17'!N50+'26.06.17'!N50+'03.07.17'!N50+'10.07.17'!N50+'17.07.17'!N50+'24.07.17'!N50+'31.07.17'!N50+'07.08.17'!N50+'14.08.17'!N50+'21.08.17'!N50+'28.08.17'!N50+'04.09.17'!N50+'11.09.17'!N50+'18.09.17'!N50+'25.09.17'!N50+'02.10.17'!N50+'09.10.17'!N50+'16.10.17'!N50+'23.10.17'!N50+'30.10.17'!N50+'06.11.17'!N50+'13.11.17'!N50+'20.11.17'!N50+'27.11.17'!N50+'04.12.17'!N50+'11.12.17'!N50+'18.12.17'!N50+'25.12.17'!N50+'02.01.18'!N50</f>
        <v>8</v>
      </c>
      <c r="O50" s="26">
        <f>'10.01.17'!O41+'16.01.17'!O42+'23.01.17'!O49+'30.01.17'!O48+'06.02.17'!O49+'13.02.17'!O50+'20.02.17'!O50+'27.02.17'!O50+'06.03.17'!O50+'13.03.17'!O50+'20.03.17'!O50+'27.03.17'!O50+'03.04.17'!O50+'10.04.17'!O50+'18.04.17'!O50+'24.04.17'!O50+'03.05.17'!O50+'10.05.17'!O50+'15.05.17'!O50+'22.05.17'!O50+'29.05.17'!O50+'06.06.17'!O50+'12.06.17'!O50+'19.06.17'!O50+'26.06.17'!O50+'03.07.17'!O50+'10.07.17'!O50+'17.07.17'!O50+'24.07.17'!O50+'31.07.17'!O50+'07.08.17'!O50+'14.08.17'!O50+'21.08.17'!O50+'28.08.17'!O50+'04.09.17'!O50+'11.09.17'!O50+'18.09.17'!O50+'25.09.17'!O50+'02.10.17'!O50+'09.10.17'!O50+'16.10.17'!O50+'23.10.17'!O50+'30.10.17'!O50+'06.11.17'!O50+'13.11.17'!O50+'20.11.17'!O50+'27.11.17'!O50+'04.12.17'!O50+'11.12.17'!O50+'18.12.17'!O50+'25.12.17'!O50+'02.01.18'!O50</f>
        <v>9923.42</v>
      </c>
      <c r="P50" s="26">
        <f>'10.01.17'!P41+'16.01.17'!P42+'23.01.17'!P49+'30.01.17'!P48+'06.02.17'!P49+'13.02.17'!P50+'20.02.17'!P50+'27.02.17'!P50+'06.03.17'!P50+'13.03.17'!P50+'20.03.17'!P50+'27.03.17'!P50+'03.04.17'!P50+'10.04.17'!P50+'18.04.17'!P50+'24.04.17'!P50+'03.05.17'!P50+'10.05.17'!P50+'15.05.17'!P50+'22.05.17'!P50+'29.05.17'!P50+'06.06.17'!P50+'12.06.17'!P50+'19.06.17'!P50+'26.06.17'!P50+'03.07.17'!P50+'10.07.17'!P50+'17.07.17'!P50+'24.07.17'!P50+'31.07.17'!P50+'07.08.17'!P50+'14.08.17'!P50+'21.08.17'!P50+'28.08.17'!P50+'04.09.17'!P50+'11.09.17'!P50+'18.09.17'!P50+'25.09.17'!P50+'02.10.17'!P50+'09.10.17'!P50+'16.10.17'!P50+'23.10.17'!P50+'30.10.17'!P50+'06.11.17'!P50+'13.11.17'!P50+'20.11.17'!P50+'27.11.17'!P50+'04.12.17'!P50+'11.12.17'!P50+'18.12.17'!P50+'25.12.17'!P50+'02.01.18'!P50</f>
        <v>9923.42</v>
      </c>
      <c r="Q50" s="30">
        <f t="shared" si="2"/>
        <v>0</v>
      </c>
      <c r="R50" s="2">
        <v>1</v>
      </c>
      <c r="S50" s="2">
        <v>0</v>
      </c>
      <c r="T50" s="2" t="str">
        <f t="shared" si="3"/>
        <v/>
      </c>
      <c r="U50" s="2" t="str">
        <f t="shared" si="4"/>
        <v/>
      </c>
      <c r="V50" s="2" t="str">
        <f t="shared" si="5"/>
        <v/>
      </c>
      <c r="X50" s="60"/>
    </row>
    <row r="51" spans="1:24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f>'10.01.17'!H42+'16.01.17'!H43+'23.01.17'!H50+'30.01.17'!H49+'06.02.17'!H50+'13.02.17'!H51+'20.02.17'!H51+'27.02.17'!H51+'06.03.17'!H51+'13.03.17'!H51+'20.03.17'!H51+'27.03.17'!H51+'03.04.17'!H51+'10.04.17'!H51+'18.04.17'!H51+'24.04.17'!H51+'03.05.17'!H51+'10.05.17'!H51+'15.05.17'!H51+'22.05.17'!H51+'29.05.17'!H51+'06.06.17'!H51+'12.06.17'!H51+'19.06.17'!H51+'26.06.17'!H51+'03.07.17'!H51+'10.07.17'!H51+'17.07.17'!H51+'24.07.17'!H51+'31.07.17'!H51+'07.08.17'!H51+'14.08.17'!H51+'21.08.17'!H51+'28.08.17'!H51+'04.09.17'!H51+'11.09.17'!H51+'18.09.17'!H51+'25.09.17'!H51+'02.10.17'!H51+'09.10.17'!H51+'16.10.17'!H51+'23.10.17'!H51+'30.10.17'!H51+'06.11.17'!H51+'13.11.17'!H51+'20.11.17'!H51+'27.11.17'!H51+'04.12.17'!H51+'11.12.17'!H51+'18.12.17'!H51+'25.12.17'!H51+'02.01.18'!H51</f>
        <v>14</v>
      </c>
      <c r="I51" s="25">
        <f>'10.01.17'!I42+'16.01.17'!I43+'23.01.17'!I50+'30.01.17'!I49+'06.02.17'!I50+'13.02.17'!I51+'20.02.17'!I51+'27.02.17'!I51+'06.03.17'!I51+'13.03.17'!I51+'20.03.17'!I51+'27.03.17'!I51+'03.04.17'!I51+'10.04.17'!I51+'18.04.17'!I51+'24.04.17'!I51+'03.05.17'!I51+'10.05.17'!I51+'15.05.17'!I51+'22.05.17'!I51+'29.05.17'!I51+'06.06.17'!I51+'12.06.17'!I51+'19.06.17'!I51+'26.06.17'!I51+'03.07.17'!I51+'10.07.17'!I51+'17.07.17'!I51+'24.07.17'!I51+'31.07.17'!I51+'07.08.17'!I51+'14.08.17'!I51+'21.08.17'!I51+'28.08.17'!I51+'04.09.17'!I51+'11.09.17'!I51+'18.09.17'!I51+'25.09.17'!I51+'02.10.17'!I51+'09.10.17'!I51+'16.10.17'!I51+'23.10.17'!I51+'30.10.17'!I51+'06.11.17'!I51+'13.11.17'!I51+'20.11.17'!I51+'27.11.17'!I51+'04.12.17'!I51+'11.12.17'!I51+'18.12.17'!I51+'25.12.17'!I51+'02.01.18'!I51</f>
        <v>1</v>
      </c>
      <c r="J51" s="25">
        <f>'10.01.17'!J42+'16.01.17'!J43+'23.01.17'!J50+'30.01.17'!J49+'06.02.17'!J50+'13.02.17'!J51+'20.02.17'!J51+'27.02.17'!J51+'06.03.17'!J51+'13.03.17'!J51+'20.03.17'!J51+'27.03.17'!J51+'03.04.17'!J51+'10.04.17'!J51+'18.04.17'!J51+'24.04.17'!J51+'03.05.17'!J51+'10.05.17'!J51+'15.05.17'!J51+'22.05.17'!J51+'29.05.17'!J51+'06.06.17'!J51+'12.06.17'!J51+'19.06.17'!J51+'26.06.17'!J51+'03.07.17'!J51+'10.07.17'!J51+'17.07.17'!J51+'24.07.17'!J51+'31.07.17'!J51+'07.08.17'!J51+'14.08.17'!J51+'21.08.17'!J51+'28.08.17'!J51+'04.09.17'!J51+'11.09.17'!J51+'18.09.17'!J51+'25.09.17'!J51+'02.10.17'!J51+'09.10.17'!J51+'16.10.17'!J51+'23.10.17'!J51+'30.10.17'!J51+'06.11.17'!J51+'13.11.17'!J51+'20.11.17'!J51+'27.11.17'!J51+'04.12.17'!J51+'11.12.17'!J51+'18.12.17'!J51+'25.12.17'!J51+'02.01.18'!J51</f>
        <v>1</v>
      </c>
      <c r="K51" s="26">
        <f>'10.01.17'!K42+'16.01.17'!K43+'23.01.17'!K50+'30.01.17'!K49+'06.02.17'!K50+'13.02.17'!K51+'20.02.17'!K51+'27.02.17'!K51+'06.03.17'!K51+'13.03.17'!K51+'20.03.17'!K51+'27.03.17'!K51+'03.04.17'!K51+'10.04.17'!K51+'18.04.17'!K51+'24.04.17'!K51+'03.05.17'!K51+'10.05.17'!K51+'15.05.17'!K51+'22.05.17'!K51+'29.05.17'!K51+'06.06.17'!K51+'12.06.17'!K51+'19.06.17'!K51+'26.06.17'!K51+'03.07.17'!K51+'10.07.17'!K51+'17.07.17'!K51+'24.07.17'!K51+'31.07.17'!K51+'07.08.17'!K51+'14.08.17'!K51+'21.08.17'!K51+'28.08.17'!K51+'04.09.17'!K51+'11.09.17'!K51+'18.09.17'!K51+'25.09.17'!K51+'02.10.17'!K51+'09.10.17'!K51+'16.10.17'!K51+'23.10.17'!K51+'30.10.17'!K51+'06.11.17'!K51+'13.11.17'!K51+'20.11.17'!K51+'27.11.17'!K51+'04.12.17'!K51+'11.12.17'!K51+'18.12.17'!K51+'25.12.17'!K51+'02.01.18'!K51</f>
        <v>792.9</v>
      </c>
      <c r="L51" s="26">
        <f>'10.01.17'!L42+'16.01.17'!L43+'23.01.17'!L50+'30.01.17'!L49+'06.02.17'!L50+'13.02.17'!L51+'20.02.17'!L51+'27.02.17'!L51+'06.03.17'!L51+'13.03.17'!L51+'20.03.17'!L51+'27.03.17'!L51+'03.04.17'!L51+'10.04.17'!L51+'18.04.17'!L51+'24.04.17'!L51+'03.05.17'!L51+'10.05.17'!L51+'15.05.17'!L51+'22.05.17'!L51+'29.05.17'!L51+'06.06.17'!L51+'12.06.17'!L51+'19.06.17'!L51+'26.06.17'!L51+'03.07.17'!L51+'10.07.17'!L51+'17.07.17'!L51+'24.07.17'!L51+'31.07.17'!L51+'07.08.17'!L51+'14.08.17'!L51+'21.08.17'!L51+'28.08.17'!L51+'04.09.17'!L51+'11.09.17'!L51+'18.09.17'!L51+'25.09.17'!L51+'02.10.17'!L51+'09.10.17'!L51+'16.10.17'!L51+'23.10.17'!L51+'30.10.17'!L51+'06.11.17'!L51+'13.11.17'!L51+'20.11.17'!L51+'27.11.17'!L51+'04.12.17'!L51+'11.12.17'!L51+'18.12.17'!L51+'25.12.17'!L51+'02.01.18'!L51</f>
        <v>792.9</v>
      </c>
      <c r="M51" s="27">
        <f t="shared" si="6"/>
        <v>0</v>
      </c>
      <c r="N51" s="25">
        <f>'10.01.17'!N42+'16.01.17'!N43+'23.01.17'!N50+'30.01.17'!N49+'06.02.17'!N50+'13.02.17'!N51+'20.02.17'!N51+'27.02.17'!N51+'06.03.17'!N51+'13.03.17'!N51+'20.03.17'!N51+'27.03.17'!N51+'03.04.17'!N51+'10.04.17'!N51+'18.04.17'!N51+'24.04.17'!N51+'03.05.17'!N51+'10.05.17'!N51+'15.05.17'!N51+'22.05.17'!N51+'29.05.17'!N51+'06.06.17'!N51+'12.06.17'!N51+'19.06.17'!N51+'26.06.17'!N51+'03.07.17'!N51+'10.07.17'!N51+'17.07.17'!N51+'24.07.17'!N51+'31.07.17'!N51+'07.08.17'!N51+'14.08.17'!N51+'21.08.17'!N51+'28.08.17'!N51+'04.09.17'!N51+'11.09.17'!N51+'18.09.17'!N51+'25.09.17'!N51+'02.10.17'!N51+'09.10.17'!N51+'16.10.17'!N51+'23.10.17'!N51+'30.10.17'!N51+'06.11.17'!N51+'13.11.17'!N51+'20.11.17'!N51+'27.11.17'!N51+'04.12.17'!N51+'11.12.17'!N51+'18.12.17'!N51+'25.12.17'!N51+'02.01.18'!N51</f>
        <v>0</v>
      </c>
      <c r="O51" s="26">
        <f>'10.01.17'!O42+'16.01.17'!O43+'23.01.17'!O50+'30.01.17'!O49+'06.02.17'!O50+'13.02.17'!O51+'20.02.17'!O51+'27.02.17'!O51+'06.03.17'!O51+'13.03.17'!O51+'20.03.17'!O51+'27.03.17'!O51+'03.04.17'!O51+'10.04.17'!O51+'18.04.17'!O51+'24.04.17'!O51+'03.05.17'!O51+'10.05.17'!O51+'15.05.17'!O51+'22.05.17'!O51+'29.05.17'!O51+'06.06.17'!O51+'12.06.17'!O51+'19.06.17'!O51+'26.06.17'!O51+'03.07.17'!O51+'10.07.17'!O51+'17.07.17'!O51+'24.07.17'!O51+'31.07.17'!O51+'07.08.17'!O51+'14.08.17'!O51+'21.08.17'!O51+'28.08.17'!O51+'04.09.17'!O51+'11.09.17'!O51+'18.09.17'!O51+'25.09.17'!O51+'02.10.17'!O51+'09.10.17'!O51+'16.10.17'!O51+'23.10.17'!O51+'30.10.17'!O51+'06.11.17'!O51+'13.11.17'!O51+'20.11.17'!O51+'27.11.17'!O51+'04.12.17'!O51+'11.12.17'!O51+'18.12.17'!O51+'25.12.17'!O51+'02.01.18'!O51</f>
        <v>0</v>
      </c>
      <c r="P51" s="26">
        <f>'10.01.17'!P42+'16.01.17'!P43+'23.01.17'!P50+'30.01.17'!P49+'06.02.17'!P50+'13.02.17'!P51+'20.02.17'!P51+'27.02.17'!P51+'06.03.17'!P51+'13.03.17'!P51+'20.03.17'!P51+'27.03.17'!P51+'03.04.17'!P51+'10.04.17'!P51+'18.04.17'!P51+'24.04.17'!P51+'03.05.17'!P51+'10.05.17'!P51+'15.05.17'!P51+'22.05.17'!P51+'29.05.17'!P51+'06.06.17'!P51+'12.06.17'!P51+'19.06.17'!P51+'26.06.17'!P51+'03.07.17'!P51+'10.07.17'!P51+'17.07.17'!P51+'24.07.17'!P51+'31.07.17'!P51+'07.08.17'!P51+'14.08.17'!P51+'21.08.17'!P51+'28.08.17'!P51+'04.09.17'!P51+'11.09.17'!P51+'18.09.17'!P51+'25.09.17'!P51+'02.10.17'!P51+'09.10.17'!P51+'16.10.17'!P51+'23.10.17'!P51+'30.10.17'!P51+'06.11.17'!P51+'13.11.17'!P51+'20.11.17'!P51+'27.11.17'!P51+'04.12.17'!P51+'11.12.17'!P51+'18.12.17'!P51+'25.12.17'!P51+'02.01.18'!P51</f>
        <v>0</v>
      </c>
      <c r="Q51" s="30">
        <f t="shared" si="2"/>
        <v>0</v>
      </c>
      <c r="R51" s="2">
        <v>1</v>
      </c>
      <c r="S51" s="2">
        <v>0</v>
      </c>
      <c r="T51" s="2" t="str">
        <f t="shared" si="3"/>
        <v/>
      </c>
      <c r="U51" s="2" t="str">
        <f t="shared" si="4"/>
        <v/>
      </c>
      <c r="V51" s="2" t="str">
        <f t="shared" si="5"/>
        <v/>
      </c>
      <c r="X51" s="60"/>
    </row>
    <row r="52" spans="1:24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>
        <f>'10.01.17'!H43+'16.01.17'!H44+'23.01.17'!H51+'30.01.17'!H50+'06.02.17'!H51+'13.02.17'!H52+'20.02.17'!H52+'27.02.17'!H52+'06.03.17'!H52+'13.03.17'!H52+'20.03.17'!H52+'27.03.17'!H52+'03.04.17'!H52+'10.04.17'!H52+'18.04.17'!H52+'24.04.17'!H52+'03.05.17'!H52+'10.05.17'!H52+'15.05.17'!H52+'22.05.17'!H52+'29.05.17'!H52+'06.06.17'!H52+'12.06.17'!H52+'19.06.17'!H52+'26.06.17'!H52+'03.07.17'!H52+'10.07.17'!H52+'17.07.17'!H52+'24.07.17'!H52+'31.07.17'!H52+'07.08.17'!H52+'14.08.17'!H52+'21.08.17'!H52+'28.08.17'!H52+'04.09.17'!H52+'11.09.17'!H52+'18.09.17'!H52+'25.09.17'!H52+'02.10.17'!H52+'09.10.17'!H52+'16.10.17'!H52+'23.10.17'!H52+'30.10.17'!H52+'06.11.17'!H52+'13.11.17'!H52+'20.11.17'!H52+'27.11.17'!H52+'04.12.17'!H52+'11.12.17'!H52+'18.12.17'!H52+'25.12.17'!H52+'02.01.18'!H52</f>
        <v>0</v>
      </c>
      <c r="I52" s="25">
        <f>'10.01.17'!I43+'16.01.17'!I44+'23.01.17'!I51+'30.01.17'!I50+'06.02.17'!I51+'13.02.17'!I52+'20.02.17'!I52+'27.02.17'!I52+'06.03.17'!I52+'13.03.17'!I52+'20.03.17'!I52+'27.03.17'!I52+'03.04.17'!I52+'10.04.17'!I52+'18.04.17'!I52+'24.04.17'!I52+'03.05.17'!I52+'10.05.17'!I52+'15.05.17'!I52+'22.05.17'!I52+'29.05.17'!I52+'06.06.17'!I52+'12.06.17'!I52+'19.06.17'!I52+'26.06.17'!I52+'03.07.17'!I52+'10.07.17'!I52+'17.07.17'!I52+'24.07.17'!I52+'31.07.17'!I52+'07.08.17'!I52+'14.08.17'!I52+'21.08.17'!I52+'28.08.17'!I52+'04.09.17'!I52+'11.09.17'!I52+'18.09.17'!I52+'25.09.17'!I52+'02.10.17'!I52+'09.10.17'!I52+'16.10.17'!I52+'23.10.17'!I52+'30.10.17'!I52+'06.11.17'!I52+'13.11.17'!I52+'20.11.17'!I52+'27.11.17'!I52+'04.12.17'!I52+'11.12.17'!I52+'18.12.17'!I52+'25.12.17'!I52+'02.01.18'!I52</f>
        <v>0</v>
      </c>
      <c r="J52" s="25">
        <f>'10.01.17'!J43+'16.01.17'!J44+'23.01.17'!J51+'30.01.17'!J50+'06.02.17'!J51+'13.02.17'!J52+'20.02.17'!J52+'27.02.17'!J52+'06.03.17'!J52+'13.03.17'!J52+'20.03.17'!J52+'27.03.17'!J52+'03.04.17'!J52+'10.04.17'!J52+'18.04.17'!J52+'24.04.17'!J52+'03.05.17'!J52+'10.05.17'!J52+'15.05.17'!J52+'22.05.17'!J52+'29.05.17'!J52+'06.06.17'!J52+'12.06.17'!J52+'19.06.17'!J52+'26.06.17'!J52+'03.07.17'!J52+'10.07.17'!J52+'17.07.17'!J52+'24.07.17'!J52+'31.07.17'!J52+'07.08.17'!J52+'14.08.17'!J52+'21.08.17'!J52+'28.08.17'!J52+'04.09.17'!J52+'11.09.17'!J52+'18.09.17'!J52+'25.09.17'!J52+'02.10.17'!J52+'09.10.17'!J52+'16.10.17'!J52+'23.10.17'!J52+'30.10.17'!J52+'06.11.17'!J52+'13.11.17'!J52+'20.11.17'!J52+'27.11.17'!J52+'04.12.17'!J52+'11.12.17'!J52+'18.12.17'!J52+'25.12.17'!J52+'02.01.18'!J52</f>
        <v>0</v>
      </c>
      <c r="K52" s="26">
        <f>'10.01.17'!K43+'16.01.17'!K44+'23.01.17'!K51+'30.01.17'!K50+'06.02.17'!K51+'13.02.17'!K52+'20.02.17'!K52+'27.02.17'!K52+'06.03.17'!K52+'13.03.17'!K52+'20.03.17'!K52+'27.03.17'!K52+'03.04.17'!K52+'10.04.17'!K52+'18.04.17'!K52+'24.04.17'!K52+'03.05.17'!K52+'10.05.17'!K52+'15.05.17'!K52+'22.05.17'!K52+'29.05.17'!K52+'06.06.17'!K52+'12.06.17'!K52+'19.06.17'!K52+'26.06.17'!K52+'03.07.17'!K52+'10.07.17'!K52+'17.07.17'!K52+'24.07.17'!K52+'31.07.17'!K52+'07.08.17'!K52+'14.08.17'!K52+'21.08.17'!K52+'28.08.17'!K52+'04.09.17'!K52+'11.09.17'!K52+'18.09.17'!K52+'25.09.17'!K52+'02.10.17'!K52+'09.10.17'!K52+'16.10.17'!K52+'23.10.17'!K52+'30.10.17'!K52+'06.11.17'!K52+'13.11.17'!K52+'20.11.17'!K52+'27.11.17'!K52+'04.12.17'!K52+'11.12.17'!K52+'18.12.17'!K52+'25.12.17'!K52+'02.01.18'!K52</f>
        <v>0</v>
      </c>
      <c r="L52" s="26">
        <f>'10.01.17'!L43+'16.01.17'!L44+'23.01.17'!L51+'30.01.17'!L50+'06.02.17'!L51+'13.02.17'!L52+'20.02.17'!L52+'27.02.17'!L52+'06.03.17'!L52+'13.03.17'!L52+'20.03.17'!L52+'27.03.17'!L52+'03.04.17'!L52+'10.04.17'!L52+'18.04.17'!L52+'24.04.17'!L52+'03.05.17'!L52+'10.05.17'!L52+'15.05.17'!L52+'22.05.17'!L52+'29.05.17'!L52+'06.06.17'!L52+'12.06.17'!L52+'19.06.17'!L52+'26.06.17'!L52+'03.07.17'!L52+'10.07.17'!L52+'17.07.17'!L52+'24.07.17'!L52+'31.07.17'!L52+'07.08.17'!L52+'14.08.17'!L52+'21.08.17'!L52+'28.08.17'!L52+'04.09.17'!L52+'11.09.17'!L52+'18.09.17'!L52+'25.09.17'!L52+'02.10.17'!L52+'09.10.17'!L52+'16.10.17'!L52+'23.10.17'!L52+'30.10.17'!L52+'06.11.17'!L52+'13.11.17'!L52+'20.11.17'!L52+'27.11.17'!L52+'04.12.17'!L52+'11.12.17'!L52+'18.12.17'!L52+'25.12.17'!L52+'02.01.18'!L52</f>
        <v>0</v>
      </c>
      <c r="M52" s="27">
        <f t="shared" si="6"/>
        <v>0</v>
      </c>
      <c r="N52" s="25">
        <f>'10.01.17'!N43+'16.01.17'!N44+'23.01.17'!N51+'30.01.17'!N50+'06.02.17'!N51+'13.02.17'!N52+'20.02.17'!N52+'27.02.17'!N52+'06.03.17'!N52+'13.03.17'!N52+'20.03.17'!N52+'27.03.17'!N52+'03.04.17'!N52+'10.04.17'!N52+'18.04.17'!N52+'24.04.17'!N52+'03.05.17'!N52+'10.05.17'!N52+'15.05.17'!N52+'22.05.17'!N52+'29.05.17'!N52+'06.06.17'!N52+'12.06.17'!N52+'19.06.17'!N52+'26.06.17'!N52+'03.07.17'!N52+'10.07.17'!N52+'17.07.17'!N52+'24.07.17'!N52+'31.07.17'!N52+'07.08.17'!N52+'14.08.17'!N52+'21.08.17'!N52+'28.08.17'!N52+'04.09.17'!N52+'11.09.17'!N52+'18.09.17'!N52+'25.09.17'!N52+'02.10.17'!N52+'09.10.17'!N52+'16.10.17'!N52+'23.10.17'!N52+'30.10.17'!N52+'06.11.17'!N52+'13.11.17'!N52+'20.11.17'!N52+'27.11.17'!N52+'04.12.17'!N52+'11.12.17'!N52+'18.12.17'!N52+'25.12.17'!N52+'02.01.18'!N52</f>
        <v>0</v>
      </c>
      <c r="O52" s="26">
        <f>'10.01.17'!O43+'16.01.17'!O44+'23.01.17'!O51+'30.01.17'!O50+'06.02.17'!O51+'13.02.17'!O52+'20.02.17'!O52+'27.02.17'!O52+'06.03.17'!O52+'13.03.17'!O52+'20.03.17'!O52+'27.03.17'!O52+'03.04.17'!O52+'10.04.17'!O52+'18.04.17'!O52+'24.04.17'!O52+'03.05.17'!O52+'10.05.17'!O52+'15.05.17'!O52+'22.05.17'!O52+'29.05.17'!O52+'06.06.17'!O52+'12.06.17'!O52+'19.06.17'!O52+'26.06.17'!O52+'03.07.17'!O52+'10.07.17'!O52+'17.07.17'!O52+'24.07.17'!O52+'31.07.17'!O52+'07.08.17'!O52+'14.08.17'!O52+'21.08.17'!O52+'28.08.17'!O52+'04.09.17'!O52+'11.09.17'!O52+'18.09.17'!O52+'25.09.17'!O52+'02.10.17'!O52+'09.10.17'!O52+'16.10.17'!O52+'23.10.17'!O52+'30.10.17'!O52+'06.11.17'!O52+'13.11.17'!O52+'20.11.17'!O52+'27.11.17'!O52+'04.12.17'!O52+'11.12.17'!O52+'18.12.17'!O52+'25.12.17'!O52+'02.01.18'!O52</f>
        <v>0</v>
      </c>
      <c r="P52" s="26">
        <f>'10.01.17'!P43+'16.01.17'!P44+'23.01.17'!P51+'30.01.17'!P50+'06.02.17'!P51+'13.02.17'!P52+'20.02.17'!P52+'27.02.17'!P52+'06.03.17'!P52+'13.03.17'!P52+'20.03.17'!P52+'27.03.17'!P52+'03.04.17'!P52+'10.04.17'!P52+'18.04.17'!P52+'24.04.17'!P52+'03.05.17'!P52+'10.05.17'!P52+'15.05.17'!P52+'22.05.17'!P52+'29.05.17'!P52+'06.06.17'!P52+'12.06.17'!P52+'19.06.17'!P52+'26.06.17'!P52+'03.07.17'!P52+'10.07.17'!P52+'17.07.17'!P52+'24.07.17'!P52+'31.07.17'!P52+'07.08.17'!P52+'14.08.17'!P52+'21.08.17'!P52+'28.08.17'!P52+'04.09.17'!P52+'11.09.17'!P52+'18.09.17'!P52+'25.09.17'!P52+'02.10.17'!P52+'09.10.17'!P52+'16.10.17'!P52+'23.10.17'!P52+'30.10.17'!P52+'06.11.17'!P52+'13.11.17'!P52+'20.11.17'!P52+'27.11.17'!P52+'04.12.17'!P52+'11.12.17'!P52+'18.12.17'!P52+'25.12.17'!P52+'02.01.18'!P52</f>
        <v>0</v>
      </c>
      <c r="Q52" s="30">
        <f t="shared" si="2"/>
        <v>0</v>
      </c>
      <c r="R52" s="2">
        <v>0</v>
      </c>
      <c r="S52" s="2">
        <v>1</v>
      </c>
      <c r="T52" s="2" t="str">
        <f t="shared" si="3"/>
        <v/>
      </c>
      <c r="U52" s="2" t="str">
        <f t="shared" si="4"/>
        <v/>
      </c>
      <c r="V52" s="2" t="str">
        <f t="shared" si="5"/>
        <v/>
      </c>
      <c r="X52" s="60"/>
    </row>
    <row r="53" spans="1:24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f>'10.01.17'!H44+'16.01.17'!H45+'23.01.17'!H52+'30.01.17'!H51+'06.02.17'!H52+'13.02.17'!H53+'20.02.17'!H53+'27.02.17'!H53+'06.03.17'!H53+'13.03.17'!H53+'20.03.17'!H53+'27.03.17'!H53+'03.04.17'!H53+'10.04.17'!H53+'18.04.17'!H53+'24.04.17'!H53+'03.05.17'!H53+'10.05.17'!H53+'15.05.17'!H53+'22.05.17'!H53+'29.05.17'!H53+'06.06.17'!H53+'12.06.17'!H53+'19.06.17'!H53+'26.06.17'!H53+'03.07.17'!H53+'10.07.17'!H53+'17.07.17'!H53+'24.07.17'!H53+'31.07.17'!H53+'07.08.17'!H53+'14.08.17'!H53+'21.08.17'!H53+'28.08.17'!H53+'04.09.17'!H53+'11.09.17'!H53+'18.09.17'!H53+'25.09.17'!H53+'02.10.17'!H53+'09.10.17'!H53+'16.10.17'!H53+'23.10.17'!H53+'30.10.17'!H53+'06.11.17'!H53+'13.11.17'!H53+'20.11.17'!H53+'27.11.17'!H53+'04.12.17'!H53+'11.12.17'!H53+'18.12.17'!H53+'25.12.17'!H53+'02.01.18'!H53</f>
        <v>26</v>
      </c>
      <c r="I53" s="25">
        <f>'10.01.17'!I44+'16.01.17'!I45+'23.01.17'!I52+'30.01.17'!I51+'06.02.17'!I52+'13.02.17'!I53+'20.02.17'!I53+'27.02.17'!I53+'06.03.17'!I53+'13.03.17'!I53+'20.03.17'!I53+'27.03.17'!I53+'03.04.17'!I53+'10.04.17'!I53+'18.04.17'!I53+'24.04.17'!I53+'03.05.17'!I53+'10.05.17'!I53+'15.05.17'!I53+'22.05.17'!I53+'29.05.17'!I53+'06.06.17'!I53+'12.06.17'!I53+'19.06.17'!I53+'26.06.17'!I53+'03.07.17'!I53+'10.07.17'!I53+'17.07.17'!I53+'24.07.17'!I53+'31.07.17'!I53+'07.08.17'!I53+'14.08.17'!I53+'21.08.17'!I53+'28.08.17'!I53+'04.09.17'!I53+'11.09.17'!I53+'18.09.17'!I53+'25.09.17'!I53+'02.10.17'!I53+'09.10.17'!I53+'16.10.17'!I53+'23.10.17'!I53+'30.10.17'!I53+'06.11.17'!I53+'13.11.17'!I53+'20.11.17'!I53+'27.11.17'!I53+'04.12.17'!I53+'11.12.17'!I53+'18.12.17'!I53+'25.12.17'!I53+'02.01.18'!I53</f>
        <v>18</v>
      </c>
      <c r="J53" s="25">
        <f>'10.01.17'!J44+'16.01.17'!J45+'23.01.17'!J52+'30.01.17'!J51+'06.02.17'!J52+'13.02.17'!J53+'20.02.17'!J53+'27.02.17'!J53+'06.03.17'!J53+'13.03.17'!J53+'20.03.17'!J53+'27.03.17'!J53+'03.04.17'!J53+'10.04.17'!J53+'18.04.17'!J53+'24.04.17'!J53+'03.05.17'!J53+'10.05.17'!J53+'15.05.17'!J53+'22.05.17'!J53+'29.05.17'!J53+'06.06.17'!J53+'12.06.17'!J53+'19.06.17'!J53+'26.06.17'!J53+'03.07.17'!J53+'10.07.17'!J53+'17.07.17'!J53+'24.07.17'!J53+'31.07.17'!J53+'07.08.17'!J53+'14.08.17'!J53+'21.08.17'!J53+'28.08.17'!J53+'04.09.17'!J53+'11.09.17'!J53+'18.09.17'!J53+'25.09.17'!J53+'02.10.17'!J53+'09.10.17'!J53+'16.10.17'!J53+'23.10.17'!J53+'30.10.17'!J53+'06.11.17'!J53+'13.11.17'!J53+'20.11.17'!J53+'27.11.17'!J53+'04.12.17'!J53+'11.12.17'!J53+'18.12.17'!J53+'25.12.17'!J53+'02.01.18'!J53</f>
        <v>22</v>
      </c>
      <c r="K53" s="26">
        <f>'10.01.17'!K44+'16.01.17'!K45+'23.01.17'!K52+'30.01.17'!K51+'06.02.17'!K52+'13.02.17'!K53+'20.02.17'!K53+'27.02.17'!K53+'06.03.17'!K53+'13.03.17'!K53+'20.03.17'!K53+'27.03.17'!K53+'03.04.17'!K53+'10.04.17'!K53+'18.04.17'!K53+'24.04.17'!K53+'03.05.17'!K53+'10.05.17'!K53+'15.05.17'!K53+'22.05.17'!K53+'29.05.17'!K53+'06.06.17'!K53+'12.06.17'!K53+'19.06.17'!K53+'26.06.17'!K53+'03.07.17'!K53+'10.07.17'!K53+'17.07.17'!K53+'24.07.17'!K53+'31.07.17'!K53+'07.08.17'!K53+'14.08.17'!K53+'21.08.17'!K53+'28.08.17'!K53+'04.09.17'!K53+'11.09.17'!K53+'18.09.17'!K53+'25.09.17'!K53+'02.10.17'!K53+'09.10.17'!K53+'16.10.17'!K53+'23.10.17'!K53+'30.10.17'!K53+'06.11.17'!K53+'13.11.17'!K53+'20.11.17'!K53+'27.11.17'!K53+'04.12.17'!K53+'11.12.17'!K53+'18.12.17'!K53+'25.12.17'!K53+'02.01.18'!K53</f>
        <v>16304.96</v>
      </c>
      <c r="L53" s="26">
        <f>'10.01.17'!L44+'16.01.17'!L45+'23.01.17'!L52+'30.01.17'!L51+'06.02.17'!L52+'13.02.17'!L53+'20.02.17'!L53+'27.02.17'!L53+'06.03.17'!L53+'13.03.17'!L53+'20.03.17'!L53+'27.03.17'!L53+'03.04.17'!L53+'10.04.17'!L53+'18.04.17'!L53+'24.04.17'!L53+'03.05.17'!L53+'10.05.17'!L53+'15.05.17'!L53+'22.05.17'!L53+'29.05.17'!L53+'06.06.17'!L53+'12.06.17'!L53+'19.06.17'!L53+'26.06.17'!L53+'03.07.17'!L53+'10.07.17'!L53+'17.07.17'!L53+'24.07.17'!L53+'31.07.17'!L53+'07.08.17'!L53+'14.08.17'!L53+'21.08.17'!L53+'28.08.17'!L53+'04.09.17'!L53+'11.09.17'!L53+'18.09.17'!L53+'25.09.17'!L53+'02.10.17'!L53+'09.10.17'!L53+'16.10.17'!L53+'23.10.17'!L53+'30.10.17'!L53+'06.11.17'!L53+'13.11.17'!L53+'20.11.17'!L53+'27.11.17'!L53+'04.12.17'!L53+'11.12.17'!L53+'18.12.17'!L53+'25.12.17'!L53+'02.01.18'!L53</f>
        <v>16304.96</v>
      </c>
      <c r="M53" s="27">
        <f t="shared" si="6"/>
        <v>0</v>
      </c>
      <c r="N53" s="25">
        <f>'10.01.17'!N44+'16.01.17'!N45+'23.01.17'!N52+'30.01.17'!N51+'06.02.17'!N52+'13.02.17'!N53+'20.02.17'!N53+'27.02.17'!N53+'06.03.17'!N53+'13.03.17'!N53+'20.03.17'!N53+'27.03.17'!N53+'03.04.17'!N53+'10.04.17'!N53+'18.04.17'!N53+'24.04.17'!N53+'03.05.17'!N53+'10.05.17'!N53+'15.05.17'!N53+'22.05.17'!N53+'29.05.17'!N53+'06.06.17'!N53+'12.06.17'!N53+'19.06.17'!N53+'26.06.17'!N53+'03.07.17'!N53+'10.07.17'!N53+'17.07.17'!N53+'24.07.17'!N53+'31.07.17'!N53+'07.08.17'!N53+'14.08.17'!N53+'21.08.17'!N53+'28.08.17'!N53+'04.09.17'!N53+'11.09.17'!N53+'18.09.17'!N53+'25.09.17'!N53+'02.10.17'!N53+'09.10.17'!N53+'16.10.17'!N53+'23.10.17'!N53+'30.10.17'!N53+'06.11.17'!N53+'13.11.17'!N53+'20.11.17'!N53+'27.11.17'!N53+'04.12.17'!N53+'11.12.17'!N53+'18.12.17'!N53+'25.12.17'!N53+'02.01.18'!N53</f>
        <v>12</v>
      </c>
      <c r="O53" s="26">
        <f>'10.01.17'!O44+'16.01.17'!O45+'23.01.17'!O52+'30.01.17'!O51+'06.02.17'!O52+'13.02.17'!O53+'20.02.17'!O53+'27.02.17'!O53+'06.03.17'!O53+'13.03.17'!O53+'20.03.17'!O53+'27.03.17'!O53+'03.04.17'!O53+'10.04.17'!O53+'18.04.17'!O53+'24.04.17'!O53+'03.05.17'!O53+'10.05.17'!O53+'15.05.17'!O53+'22.05.17'!O53+'29.05.17'!O53+'06.06.17'!O53+'12.06.17'!O53+'19.06.17'!O53+'26.06.17'!O53+'03.07.17'!O53+'10.07.17'!O53+'17.07.17'!O53+'24.07.17'!O53+'31.07.17'!O53+'07.08.17'!O53+'14.08.17'!O53+'21.08.17'!O53+'28.08.17'!O53+'04.09.17'!O53+'11.09.17'!O53+'18.09.17'!O53+'25.09.17'!O53+'02.10.17'!O53+'09.10.17'!O53+'16.10.17'!O53+'23.10.17'!O53+'30.10.17'!O53+'06.11.17'!O53+'13.11.17'!O53+'20.11.17'!O53+'27.11.17'!O53+'04.12.17'!O53+'11.12.17'!O53+'18.12.17'!O53+'25.12.17'!O53+'02.01.18'!O53</f>
        <v>18771.52</v>
      </c>
      <c r="P53" s="26">
        <f>'10.01.17'!P44+'16.01.17'!P45+'23.01.17'!P52+'30.01.17'!P51+'06.02.17'!P52+'13.02.17'!P53+'20.02.17'!P53+'27.02.17'!P53+'06.03.17'!P53+'13.03.17'!P53+'20.03.17'!P53+'27.03.17'!P53+'03.04.17'!P53+'10.04.17'!P53+'18.04.17'!P53+'24.04.17'!P53+'03.05.17'!P53+'10.05.17'!P53+'15.05.17'!P53+'22.05.17'!P53+'29.05.17'!P53+'06.06.17'!P53+'12.06.17'!P53+'19.06.17'!P53+'26.06.17'!P53+'03.07.17'!P53+'10.07.17'!P53+'17.07.17'!P53+'24.07.17'!P53+'31.07.17'!P53+'07.08.17'!P53+'14.08.17'!P53+'21.08.17'!P53+'28.08.17'!P53+'04.09.17'!P53+'11.09.17'!P53+'18.09.17'!P53+'25.09.17'!P53+'02.10.17'!P53+'09.10.17'!P53+'16.10.17'!P53+'23.10.17'!P53+'30.10.17'!P53+'06.11.17'!P53+'13.11.17'!P53+'20.11.17'!P53+'27.11.17'!P53+'04.12.17'!P53+'11.12.17'!P53+'18.12.17'!P53+'25.12.17'!P53+'02.01.18'!P53</f>
        <v>18771.52</v>
      </c>
      <c r="Q53" s="30">
        <f t="shared" si="2"/>
        <v>0</v>
      </c>
      <c r="R53" s="2">
        <v>1</v>
      </c>
      <c r="S53" s="2">
        <v>0</v>
      </c>
      <c r="T53" s="2" t="str">
        <f t="shared" si="3"/>
        <v/>
      </c>
      <c r="U53" s="2" t="str">
        <f t="shared" si="4"/>
        <v/>
      </c>
      <c r="V53" s="2" t="str">
        <f t="shared" si="5"/>
        <v/>
      </c>
      <c r="X53" s="60"/>
    </row>
    <row r="54" spans="1:24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f>'23.01.17'!H53+'30.01.17'!H52+'06.02.17'!H53+'13.02.17'!H54+'20.02.17'!H54+'27.02.17'!H54+'06.03.17'!H54+'13.03.17'!H54+'20.03.17'!H54+'27.03.17'!H54+'03.04.17'!H54+'10.04.17'!H54+'18.04.17'!H54+'24.04.17'!H54+'03.05.17'!H54+'10.05.17'!H54+'15.05.17'!H54+'22.05.17'!H54+'29.05.17'!H54+'06.06.17'!H54+'12.06.17'!H54+'19.06.17'!H54+'26.06.17'!H54+'03.07.17'!H54+'10.07.17'!H54+'17.07.17'!H54+'24.07.17'!H54+'31.07.17'!H54+'07.08.17'!H54+'14.08.17'!H54+'21.08.17'!H54+'28.08.17'!H54+'04.09.17'!H54+'11.09.17'!H54+'18.09.17'!H54+'25.09.17'!H54+'02.10.17'!H54+'09.10.17'!H54+'16.10.17'!H54+'23.10.17'!H54+'30.10.17'!H54+'06.11.17'!H54+'13.11.17'!H54+'20.11.17'!H54+'27.11.17'!H54+'04.12.17'!H54+'11.12.17'!H54+'18.12.17'!H54+'25.12.17'!H54+'02.01.18'!H54</f>
        <v>15</v>
      </c>
      <c r="I54" s="25">
        <f>'23.01.17'!I53+'30.01.17'!I52+'06.02.17'!I53+'13.02.17'!I54+'20.02.17'!I54+'27.02.17'!I54+'06.03.17'!I54+'13.03.17'!I54+'20.03.17'!I54+'27.03.17'!I54+'03.04.17'!I54+'10.04.17'!I54+'18.04.17'!I54+'24.04.17'!I54+'03.05.17'!I54+'10.05.17'!I54+'15.05.17'!I54+'22.05.17'!I54+'29.05.17'!I54+'06.06.17'!I54+'12.06.17'!I54+'19.06.17'!I54+'26.06.17'!I54+'03.07.17'!I54+'10.07.17'!I54+'17.07.17'!I54+'24.07.17'!I54+'31.07.17'!I54+'07.08.17'!I54+'14.08.17'!I54+'21.08.17'!I54+'28.08.17'!I54+'04.09.17'!I54+'11.09.17'!I54+'18.09.17'!I54+'25.09.17'!I54+'02.10.17'!I54+'09.10.17'!I54+'16.10.17'!I54+'23.10.17'!I54+'30.10.17'!I54+'06.11.17'!I54+'13.11.17'!I54+'20.11.17'!I54+'27.11.17'!I54+'04.12.17'!I54+'11.12.17'!I54+'18.12.17'!I54+'25.12.17'!I54+'02.01.18'!I54</f>
        <v>4</v>
      </c>
      <c r="J54" s="25">
        <f>'23.01.17'!J53+'30.01.17'!J52+'06.02.17'!J53+'13.02.17'!J54+'20.02.17'!J54+'27.02.17'!J54+'06.03.17'!J54+'13.03.17'!J54+'20.03.17'!J54+'27.03.17'!J54+'03.04.17'!J54+'10.04.17'!J54+'18.04.17'!J54+'24.04.17'!J54+'03.05.17'!J54+'10.05.17'!J54+'15.05.17'!J54+'22.05.17'!J54+'29.05.17'!J54+'06.06.17'!J54+'12.06.17'!J54+'19.06.17'!J54+'26.06.17'!J54+'03.07.17'!J54+'10.07.17'!J54+'17.07.17'!J54+'24.07.17'!J54+'31.07.17'!J54+'07.08.17'!J54+'14.08.17'!J54+'21.08.17'!J54+'28.08.17'!J54+'04.09.17'!J54+'11.09.17'!J54+'18.09.17'!J54+'25.09.17'!J54+'02.10.17'!J54+'09.10.17'!J54+'16.10.17'!J54+'23.10.17'!J54+'30.10.17'!J54+'06.11.17'!J54+'13.11.17'!J54+'20.11.17'!J54+'27.11.17'!J54+'04.12.17'!J54+'11.12.17'!J54+'18.12.17'!J54+'25.12.17'!J54+'02.01.18'!J54</f>
        <v>5</v>
      </c>
      <c r="K54" s="26">
        <f>'23.01.17'!K53+'30.01.17'!K52+'06.02.17'!K53+'13.02.17'!K54+'20.02.17'!K54+'27.02.17'!K54+'06.03.17'!K54+'13.03.17'!K54+'20.03.17'!K54+'27.03.17'!K54+'03.04.17'!K54+'10.04.17'!K54+'18.04.17'!K54+'24.04.17'!K54+'03.05.17'!K54+'10.05.17'!K54+'15.05.17'!K54+'22.05.17'!K54+'29.05.17'!K54+'06.06.17'!K54+'12.06.17'!K54+'19.06.17'!K54+'26.06.17'!K54+'03.07.17'!K54+'10.07.17'!K54+'17.07.17'!K54+'24.07.17'!K54+'31.07.17'!K54+'07.08.17'!K54+'14.08.17'!K54+'21.08.17'!K54+'28.08.17'!K54+'04.09.17'!K54+'11.09.17'!K54+'18.09.17'!K54+'25.09.17'!K54+'02.10.17'!K54+'09.10.17'!K54+'16.10.17'!K54+'23.10.17'!K54+'30.10.17'!K54+'06.11.17'!K54+'13.11.17'!K54+'20.11.17'!K54+'27.11.17'!K54+'04.12.17'!K54+'11.12.17'!K54+'18.12.17'!K54+'25.12.17'!K54+'02.01.18'!K54</f>
        <v>3355.4</v>
      </c>
      <c r="L54" s="26">
        <f>'23.01.17'!L53+'30.01.17'!L52+'06.02.17'!L53+'13.02.17'!L54+'20.02.17'!L54+'27.02.17'!L54+'06.03.17'!L54+'13.03.17'!L54+'20.03.17'!L54+'27.03.17'!L54+'03.04.17'!L54+'10.04.17'!L54+'18.04.17'!L54+'24.04.17'!L54+'03.05.17'!L54+'10.05.17'!L54+'15.05.17'!L54+'22.05.17'!L54+'29.05.17'!L54+'06.06.17'!L54+'12.06.17'!L54+'19.06.17'!L54+'26.06.17'!L54+'03.07.17'!L54+'10.07.17'!L54+'17.07.17'!L54+'24.07.17'!L54+'31.07.17'!L54+'07.08.17'!L54+'14.08.17'!L54+'21.08.17'!L54+'28.08.17'!L54+'04.09.17'!L54+'11.09.17'!L54+'18.09.17'!L54+'25.09.17'!L54+'02.10.17'!L54+'09.10.17'!L54+'16.10.17'!L54+'23.10.17'!L54+'30.10.17'!L54+'06.11.17'!L54+'13.11.17'!L54+'20.11.17'!L54+'27.11.17'!L54+'04.12.17'!L54+'11.12.17'!L54+'18.12.17'!L54+'25.12.17'!L54+'02.01.18'!L54</f>
        <v>3355.4</v>
      </c>
      <c r="M54" s="27">
        <f t="shared" si="6"/>
        <v>0</v>
      </c>
      <c r="N54" s="25">
        <f>'23.01.17'!N53+'30.01.17'!N52+'06.02.17'!N53+'13.02.17'!N54+'20.02.17'!N54+'27.02.17'!N54+'06.03.17'!N54+'13.03.17'!N54+'20.03.17'!N54+'27.03.17'!N54+'03.04.17'!N54+'10.04.17'!N54+'18.04.17'!N54+'24.04.17'!N54+'03.05.17'!N54+'10.05.17'!N54+'15.05.17'!N54+'22.05.17'!N54+'29.05.17'!N54+'06.06.17'!N54+'12.06.17'!N54+'19.06.17'!N54+'26.06.17'!N54+'03.07.17'!N54+'10.07.17'!N54+'17.07.17'!N54+'24.07.17'!N54+'31.07.17'!N54+'07.08.17'!N54+'14.08.17'!N54+'21.08.17'!N54+'28.08.17'!N54+'04.09.17'!N54+'11.09.17'!N54+'18.09.17'!N54+'25.09.17'!N54+'02.10.17'!N54+'09.10.17'!N54+'16.10.17'!N54+'23.10.17'!N54+'30.10.17'!N54+'06.11.17'!N54+'13.11.17'!N54+'20.11.17'!N54+'27.11.17'!N54+'04.12.17'!N54+'11.12.17'!N54+'18.12.17'!N54+'25.12.17'!N54+'02.01.18'!N54</f>
        <v>0</v>
      </c>
      <c r="O54" s="26">
        <f>'23.01.17'!O53+'30.01.17'!O52+'06.02.17'!O53+'13.02.17'!O54+'20.02.17'!O54+'27.02.17'!O54+'06.03.17'!O54+'13.03.17'!O54+'20.03.17'!O54+'27.03.17'!O54+'03.04.17'!O54+'10.04.17'!O54+'18.04.17'!O54+'24.04.17'!O54+'03.05.17'!O54+'10.05.17'!O54+'15.05.17'!O54+'22.05.17'!O54+'29.05.17'!O54+'06.06.17'!O54+'12.06.17'!O54+'19.06.17'!O54+'26.06.17'!O54+'03.07.17'!O54+'10.07.17'!O54+'17.07.17'!O54+'24.07.17'!O54+'31.07.17'!O54+'07.08.17'!O54+'14.08.17'!O54+'21.08.17'!O54+'28.08.17'!O54+'04.09.17'!O54+'11.09.17'!O54+'18.09.17'!O54+'25.09.17'!O54+'02.10.17'!O54+'09.10.17'!O54+'16.10.17'!O54+'23.10.17'!O54+'30.10.17'!O54+'06.11.17'!O54+'13.11.17'!O54+'20.11.17'!O54+'27.11.17'!O54+'04.12.17'!O54+'11.12.17'!O54+'18.12.17'!O54+'25.12.17'!O54+'02.01.18'!O54</f>
        <v>0</v>
      </c>
      <c r="P54" s="26">
        <f>'23.01.17'!P53+'30.01.17'!P52+'06.02.17'!P53+'13.02.17'!P54+'20.02.17'!P54+'27.02.17'!P54+'06.03.17'!P54+'13.03.17'!P54+'20.03.17'!P54+'27.03.17'!P54+'03.04.17'!P54+'10.04.17'!P54+'18.04.17'!P54+'24.04.17'!P54+'03.05.17'!P54+'10.05.17'!P54+'15.05.17'!P54+'22.05.17'!P54+'29.05.17'!P54+'06.06.17'!P54+'12.06.17'!P54+'19.06.17'!P54+'26.06.17'!P54+'03.07.17'!P54+'10.07.17'!P54+'17.07.17'!P54+'24.07.17'!P54+'31.07.17'!P54+'07.08.17'!P54+'14.08.17'!P54+'21.08.17'!P54+'28.08.17'!P54+'04.09.17'!P54+'11.09.17'!P54+'18.09.17'!P54+'25.09.17'!P54+'02.10.17'!P54+'09.10.17'!P54+'16.10.17'!P54+'23.10.17'!P54+'30.10.17'!P54+'06.11.17'!P54+'13.11.17'!P54+'20.11.17'!P54+'27.11.17'!P54+'04.12.17'!P54+'11.12.17'!P54+'18.12.17'!P54+'25.12.17'!P54+'02.01.18'!P54</f>
        <v>0</v>
      </c>
      <c r="Q54" s="30">
        <f t="shared" si="2"/>
        <v>0</v>
      </c>
      <c r="R54" s="2">
        <v>1</v>
      </c>
      <c r="S54" s="2">
        <v>0</v>
      </c>
      <c r="T54" s="2" t="str">
        <f t="shared" si="3"/>
        <v/>
      </c>
      <c r="U54" s="2" t="str">
        <f t="shared" si="4"/>
        <v/>
      </c>
      <c r="V54" s="2" t="str">
        <f t="shared" si="5"/>
        <v/>
      </c>
      <c r="X54" s="60"/>
    </row>
    <row r="55" spans="1:24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f>'10.01.17'!H45+'16.01.17'!H46+'23.01.17'!H54+'30.01.17'!H53+'06.02.17'!H54+'13.02.17'!H55+'20.02.17'!H55+'27.02.17'!H55+'06.03.17'!H55+'13.03.17'!H55+'20.03.17'!H55+'27.03.17'!H55+'03.04.17'!H55+'10.04.17'!H55+'18.04.17'!H55+'24.04.17'!H55+'03.05.17'!H55+'10.05.17'!H55+'15.05.17'!H55+'22.05.17'!H55+'29.05.17'!H55+'06.06.17'!H55+'12.06.17'!H55+'19.06.17'!H55+'26.06.17'!H55+'03.07.17'!H55+'10.07.17'!H55+'17.07.17'!H55+'24.07.17'!H55+'31.07.17'!H55+'07.08.17'!H55+'14.08.17'!H55+'21.08.17'!H55+'28.08.17'!H55+'04.09.17'!H55+'11.09.17'!H55+'18.09.17'!H55+'25.09.17'!H55+'02.10.17'!H55+'09.10.17'!H55+'16.10.17'!H55+'23.10.17'!H55+'30.10.17'!H55+'06.11.17'!H55+'13.11.17'!H55+'20.11.17'!H55+'27.11.17'!H55+'04.12.17'!H55+'11.12.17'!H55+'18.12.17'!H55+'25.12.17'!H55+'02.01.18'!H55</f>
        <v>32</v>
      </c>
      <c r="I55" s="25">
        <f>'10.01.17'!I45+'16.01.17'!I46+'23.01.17'!I54+'30.01.17'!I53+'06.02.17'!I54+'13.02.17'!I55+'20.02.17'!I55+'27.02.17'!I55+'06.03.17'!I55+'13.03.17'!I55+'20.03.17'!I55+'27.03.17'!I55+'03.04.17'!I55+'10.04.17'!I55+'18.04.17'!I55+'24.04.17'!I55+'03.05.17'!I55+'10.05.17'!I55+'15.05.17'!I55+'22.05.17'!I55+'29.05.17'!I55+'06.06.17'!I55+'12.06.17'!I55+'19.06.17'!I55+'26.06.17'!I55+'03.07.17'!I55+'10.07.17'!I55+'17.07.17'!I55+'24.07.17'!I55+'31.07.17'!I55+'07.08.17'!I55+'14.08.17'!I55+'21.08.17'!I55+'28.08.17'!I55+'04.09.17'!I55+'11.09.17'!I55+'18.09.17'!I55+'25.09.17'!I55+'02.10.17'!I55+'09.10.17'!I55+'16.10.17'!I55+'23.10.17'!I55+'30.10.17'!I55+'06.11.17'!I55+'13.11.17'!I55+'20.11.17'!I55+'27.11.17'!I55+'04.12.17'!I55+'11.12.17'!I55+'18.12.17'!I55+'25.12.17'!I55+'02.01.18'!I55</f>
        <v>28</v>
      </c>
      <c r="J55" s="25">
        <f>'10.01.17'!J45+'16.01.17'!J46+'23.01.17'!J54+'30.01.17'!J53+'06.02.17'!J54+'13.02.17'!J55+'20.02.17'!J55+'27.02.17'!J55+'06.03.17'!J55+'13.03.17'!J55+'20.03.17'!J55+'27.03.17'!J55+'03.04.17'!J55+'10.04.17'!J55+'18.04.17'!J55+'24.04.17'!J55+'03.05.17'!J55+'10.05.17'!J55+'15.05.17'!J55+'22.05.17'!J55+'29.05.17'!J55+'06.06.17'!J55+'12.06.17'!J55+'19.06.17'!J55+'26.06.17'!J55+'03.07.17'!J55+'10.07.17'!J55+'17.07.17'!J55+'24.07.17'!J55+'31.07.17'!J55+'07.08.17'!J55+'14.08.17'!J55+'21.08.17'!J55+'28.08.17'!J55+'04.09.17'!J55+'11.09.17'!J55+'18.09.17'!J55+'25.09.17'!J55+'02.10.17'!J55+'09.10.17'!J55+'16.10.17'!J55+'23.10.17'!J55+'30.10.17'!J55+'06.11.17'!J55+'13.11.17'!J55+'20.11.17'!J55+'27.11.17'!J55+'04.12.17'!J55+'11.12.17'!J55+'18.12.17'!J55+'25.12.17'!J55+'02.01.18'!J55</f>
        <v>38</v>
      </c>
      <c r="K55" s="26">
        <f>'10.01.17'!K45+'16.01.17'!K46+'23.01.17'!K54+'30.01.17'!K53+'06.02.17'!K54+'13.02.17'!K55+'20.02.17'!K55+'27.02.17'!K55+'06.03.17'!K55+'13.03.17'!K55+'20.03.17'!K55+'27.03.17'!K55+'03.04.17'!K55+'10.04.17'!K55+'18.04.17'!K55+'24.04.17'!K55+'03.05.17'!K55+'10.05.17'!K55+'15.05.17'!K55+'22.05.17'!K55+'29.05.17'!K55+'06.06.17'!K55+'12.06.17'!K55+'19.06.17'!K55+'26.06.17'!K55+'03.07.17'!K55+'10.07.17'!K55+'17.07.17'!K55+'24.07.17'!K55+'31.07.17'!K55+'07.08.17'!K55+'14.08.17'!K55+'21.08.17'!K55+'28.08.17'!K55+'04.09.17'!K55+'11.09.17'!K55+'18.09.17'!K55+'25.09.17'!K55+'02.10.17'!K55+'09.10.17'!K55+'16.10.17'!K55+'23.10.17'!K55+'30.10.17'!K55+'06.11.17'!K55+'13.11.17'!K55+'20.11.17'!K55+'27.11.17'!K55+'04.12.17'!K55+'11.12.17'!K55+'18.12.17'!K55+'25.12.17'!K55+'02.01.18'!K55</f>
        <v>42037.62</v>
      </c>
      <c r="L55" s="26">
        <f>'10.01.17'!L45+'16.01.17'!L46+'23.01.17'!L54+'30.01.17'!L53+'06.02.17'!L54+'13.02.17'!L55+'20.02.17'!L55+'27.02.17'!L55+'06.03.17'!L55+'13.03.17'!L55+'20.03.17'!L55+'27.03.17'!L55+'03.04.17'!L55+'10.04.17'!L55+'18.04.17'!L55+'24.04.17'!L55+'03.05.17'!L55+'10.05.17'!L55+'15.05.17'!L55+'22.05.17'!L55+'29.05.17'!L55+'06.06.17'!L55+'12.06.17'!L55+'19.06.17'!L55+'26.06.17'!L55+'03.07.17'!L55+'10.07.17'!L55+'17.07.17'!L55+'24.07.17'!L55+'31.07.17'!L55+'07.08.17'!L55+'14.08.17'!L55+'21.08.17'!L55+'28.08.17'!L55+'04.09.17'!L55+'11.09.17'!L55+'18.09.17'!L55+'25.09.17'!L55+'02.10.17'!L55+'09.10.17'!L55+'16.10.17'!L55+'23.10.17'!L55+'30.10.17'!L55+'06.11.17'!L55+'13.11.17'!L55+'20.11.17'!L55+'27.11.17'!L55+'04.12.17'!L55+'11.12.17'!L55+'18.12.17'!L55+'25.12.17'!L55+'02.01.18'!L55</f>
        <v>42037.62</v>
      </c>
      <c r="M55" s="27">
        <f t="shared" si="6"/>
        <v>0</v>
      </c>
      <c r="N55" s="25">
        <f>'10.01.17'!N45+'16.01.17'!N46+'23.01.17'!N54+'30.01.17'!N53+'06.02.17'!N54+'13.02.17'!N55+'20.02.17'!N55+'27.02.17'!N55+'06.03.17'!N55+'13.03.17'!N55+'20.03.17'!N55+'27.03.17'!N55+'03.04.17'!N55+'10.04.17'!N55+'18.04.17'!N55+'24.04.17'!N55+'03.05.17'!N55+'10.05.17'!N55+'15.05.17'!N55+'22.05.17'!N55+'29.05.17'!N55+'06.06.17'!N55+'12.06.17'!N55+'19.06.17'!N55+'26.06.17'!N55+'03.07.17'!N55+'10.07.17'!N55+'17.07.17'!N55+'24.07.17'!N55+'31.07.17'!N55+'07.08.17'!N55+'14.08.17'!N55+'21.08.17'!N55+'28.08.17'!N55+'04.09.17'!N55+'11.09.17'!N55+'18.09.17'!N55+'25.09.17'!N55+'02.10.17'!N55+'09.10.17'!N55+'16.10.17'!N55+'23.10.17'!N55+'30.10.17'!N55+'06.11.17'!N55+'13.11.17'!N55+'20.11.17'!N55+'27.11.17'!N55+'04.12.17'!N55+'11.12.17'!N55+'18.12.17'!N55+'25.12.17'!N55+'02.01.18'!N55</f>
        <v>19</v>
      </c>
      <c r="O55" s="26">
        <f>'10.01.17'!O45+'16.01.17'!O46+'23.01.17'!O54+'30.01.17'!O53+'06.02.17'!O54+'13.02.17'!O55+'20.02.17'!O55+'27.02.17'!O55+'06.03.17'!O55+'13.03.17'!O55+'20.03.17'!O55+'27.03.17'!O55+'03.04.17'!O55+'10.04.17'!O55+'18.04.17'!O55+'24.04.17'!O55+'03.05.17'!O55+'10.05.17'!O55+'15.05.17'!O55+'22.05.17'!O55+'29.05.17'!O55+'06.06.17'!O55+'12.06.17'!O55+'19.06.17'!O55+'26.06.17'!O55+'03.07.17'!O55+'10.07.17'!O55+'17.07.17'!O55+'24.07.17'!O55+'31.07.17'!O55+'07.08.17'!O55+'14.08.17'!O55+'21.08.17'!O55+'28.08.17'!O55+'04.09.17'!O55+'11.09.17'!O55+'18.09.17'!O55+'25.09.17'!O55+'02.10.17'!O55+'09.10.17'!O55+'16.10.17'!O55+'23.10.17'!O55+'30.10.17'!O55+'06.11.17'!O55+'13.11.17'!O55+'20.11.17'!O55+'27.11.17'!O55+'04.12.17'!O55+'11.12.17'!O55+'18.12.17'!O55+'25.12.17'!O55+'02.01.18'!O55</f>
        <v>47458.569999999992</v>
      </c>
      <c r="P55" s="26">
        <f>'10.01.17'!P45+'16.01.17'!P46+'23.01.17'!P54+'30.01.17'!P53+'06.02.17'!P54+'13.02.17'!P55+'20.02.17'!P55+'27.02.17'!P55+'06.03.17'!P55+'13.03.17'!P55+'20.03.17'!P55+'27.03.17'!P55+'03.04.17'!P55+'10.04.17'!P55+'18.04.17'!P55+'24.04.17'!P55+'03.05.17'!P55+'10.05.17'!P55+'15.05.17'!P55+'22.05.17'!P55+'29.05.17'!P55+'06.06.17'!P55+'12.06.17'!P55+'19.06.17'!P55+'26.06.17'!P55+'03.07.17'!P55+'10.07.17'!P55+'17.07.17'!P55+'24.07.17'!P55+'31.07.17'!P55+'07.08.17'!P55+'14.08.17'!P55+'21.08.17'!P55+'28.08.17'!P55+'04.09.17'!P55+'11.09.17'!P55+'18.09.17'!P55+'25.09.17'!P55+'02.10.17'!P55+'09.10.17'!P55+'16.10.17'!P55+'23.10.17'!P55+'30.10.17'!P55+'06.11.17'!P55+'13.11.17'!P55+'20.11.17'!P55+'27.11.17'!P55+'04.12.17'!P55+'11.12.17'!P55+'18.12.17'!P55+'25.12.17'!P55+'02.01.18'!P55</f>
        <v>47458.57</v>
      </c>
      <c r="Q55" s="30">
        <f t="shared" si="2"/>
        <v>0</v>
      </c>
      <c r="R55" s="2">
        <v>1</v>
      </c>
      <c r="S55" s="2">
        <v>0</v>
      </c>
      <c r="T55" s="2" t="str">
        <f t="shared" si="3"/>
        <v/>
      </c>
      <c r="U55" s="2" t="str">
        <f t="shared" si="4"/>
        <v/>
      </c>
      <c r="V55" s="2" t="str">
        <f t="shared" si="5"/>
        <v/>
      </c>
      <c r="X55" s="60"/>
    </row>
    <row r="56" spans="1:24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f>'10.01.17'!H46+'16.01.17'!H47+'23.01.17'!H55+'30.01.17'!H54+'06.02.17'!H55+'13.02.17'!H56+'20.02.17'!H56+'27.02.17'!H56+'06.03.17'!H56+'13.03.17'!H56+'20.03.17'!H56+'27.03.17'!H56+'03.04.17'!H56+'10.04.17'!H56+'18.04.17'!H56+'24.04.17'!H56+'03.05.17'!H56+'10.05.17'!H56+'15.05.17'!H56+'22.05.17'!H56+'29.05.17'!H56+'06.06.17'!H56+'12.06.17'!H56+'19.06.17'!H56+'26.06.17'!H56+'03.07.17'!H56+'10.07.17'!H56+'17.07.17'!H56+'24.07.17'!H56+'31.07.17'!H56+'07.08.17'!H56+'14.08.17'!H56+'21.08.17'!H56+'28.08.17'!H56+'04.09.17'!H56+'11.09.17'!H56+'18.09.17'!H56+'25.09.17'!H56+'02.10.17'!H56+'09.10.17'!H56+'16.10.17'!H56+'23.10.17'!H56+'30.10.17'!H56+'06.11.17'!H56+'13.11.17'!H56+'20.11.17'!H56+'27.11.17'!H56+'04.12.17'!H56+'11.12.17'!H56+'18.12.17'!H56+'25.12.17'!H56+'02.01.18'!H56</f>
        <v>22</v>
      </c>
      <c r="I56" s="25">
        <f>'10.01.17'!I46+'16.01.17'!I47+'23.01.17'!I55+'30.01.17'!I54+'06.02.17'!I55+'13.02.17'!I56+'20.02.17'!I56+'27.02.17'!I56+'06.03.17'!I56+'13.03.17'!I56+'20.03.17'!I56+'27.03.17'!I56+'03.04.17'!I56+'10.04.17'!I56+'18.04.17'!I56+'24.04.17'!I56+'03.05.17'!I56+'10.05.17'!I56+'15.05.17'!I56+'22.05.17'!I56+'29.05.17'!I56+'06.06.17'!I56+'12.06.17'!I56+'19.06.17'!I56+'26.06.17'!I56+'03.07.17'!I56+'10.07.17'!I56+'17.07.17'!I56+'24.07.17'!I56+'31.07.17'!I56+'07.08.17'!I56+'14.08.17'!I56+'21.08.17'!I56+'28.08.17'!I56+'04.09.17'!I56+'11.09.17'!I56+'18.09.17'!I56+'25.09.17'!I56+'02.10.17'!I56+'09.10.17'!I56+'16.10.17'!I56+'23.10.17'!I56+'30.10.17'!I56+'06.11.17'!I56+'13.11.17'!I56+'20.11.17'!I56+'27.11.17'!I56+'04.12.17'!I56+'11.12.17'!I56+'18.12.17'!I56+'25.12.17'!I56+'02.01.18'!I56</f>
        <v>14</v>
      </c>
      <c r="J56" s="25">
        <f>'10.01.17'!J46+'16.01.17'!J47+'23.01.17'!J55+'30.01.17'!J54+'06.02.17'!J55+'13.02.17'!J56+'20.02.17'!J56+'27.02.17'!J56+'06.03.17'!J56+'13.03.17'!J56+'20.03.17'!J56+'27.03.17'!J56+'03.04.17'!J56+'10.04.17'!J56+'18.04.17'!J56+'24.04.17'!J56+'03.05.17'!J56+'10.05.17'!J56+'15.05.17'!J56+'22.05.17'!J56+'29.05.17'!J56+'06.06.17'!J56+'12.06.17'!J56+'19.06.17'!J56+'26.06.17'!J56+'03.07.17'!J56+'10.07.17'!J56+'17.07.17'!J56+'24.07.17'!J56+'31.07.17'!J56+'07.08.17'!J56+'14.08.17'!J56+'21.08.17'!J56+'28.08.17'!J56+'04.09.17'!J56+'11.09.17'!J56+'18.09.17'!J56+'25.09.17'!J56+'02.10.17'!J56+'09.10.17'!J56+'16.10.17'!J56+'23.10.17'!J56+'30.10.17'!J56+'06.11.17'!J56+'13.11.17'!J56+'20.11.17'!J56+'27.11.17'!J56+'04.12.17'!J56+'11.12.17'!J56+'18.12.17'!J56+'25.12.17'!J56+'02.01.18'!J56</f>
        <v>21</v>
      </c>
      <c r="K56" s="26">
        <f>'10.01.17'!K46+'16.01.17'!K47+'23.01.17'!K55+'30.01.17'!K54+'06.02.17'!K55+'13.02.17'!K56+'20.02.17'!K56+'27.02.17'!K56+'06.03.17'!K56+'13.03.17'!K56+'20.03.17'!K56+'27.03.17'!K56+'03.04.17'!K56+'10.04.17'!K56+'18.04.17'!K56+'24.04.17'!K56+'03.05.17'!K56+'10.05.17'!K56+'15.05.17'!K56+'22.05.17'!K56+'29.05.17'!K56+'06.06.17'!K56+'12.06.17'!K56+'19.06.17'!K56+'26.06.17'!K56+'03.07.17'!K56+'10.07.17'!K56+'17.07.17'!K56+'24.07.17'!K56+'31.07.17'!K56+'07.08.17'!K56+'14.08.17'!K56+'21.08.17'!K56+'28.08.17'!K56+'04.09.17'!K56+'11.09.17'!K56+'18.09.17'!K56+'25.09.17'!K56+'02.10.17'!K56+'09.10.17'!K56+'16.10.17'!K56+'23.10.17'!K56+'30.10.17'!K56+'06.11.17'!K56+'13.11.17'!K56+'20.11.17'!K56+'27.11.17'!K56+'04.12.17'!K56+'11.12.17'!K56+'18.12.17'!K56+'25.12.17'!K56+'02.01.18'!K56</f>
        <v>25863.759999999998</v>
      </c>
      <c r="L56" s="26">
        <f>'10.01.17'!L46+'16.01.17'!L47+'23.01.17'!L55+'30.01.17'!L54+'06.02.17'!L55+'13.02.17'!L56+'20.02.17'!L56+'27.02.17'!L56+'06.03.17'!L56+'13.03.17'!L56+'20.03.17'!L56+'27.03.17'!L56+'03.04.17'!L56+'10.04.17'!L56+'18.04.17'!L56+'24.04.17'!L56+'03.05.17'!L56+'10.05.17'!L56+'15.05.17'!L56+'22.05.17'!L56+'29.05.17'!L56+'06.06.17'!L56+'12.06.17'!L56+'19.06.17'!L56+'26.06.17'!L56+'03.07.17'!L56+'10.07.17'!L56+'17.07.17'!L56+'24.07.17'!L56+'31.07.17'!L56+'07.08.17'!L56+'14.08.17'!L56+'21.08.17'!L56+'28.08.17'!L56+'04.09.17'!L56+'11.09.17'!L56+'18.09.17'!L56+'25.09.17'!L56+'02.10.17'!L56+'09.10.17'!L56+'16.10.17'!L56+'23.10.17'!L56+'30.10.17'!L56+'06.11.17'!L56+'13.11.17'!L56+'20.11.17'!L56+'27.11.17'!L56+'04.12.17'!L56+'11.12.17'!L56+'18.12.17'!L56+'25.12.17'!L56+'02.01.18'!L56</f>
        <v>25863.759999999998</v>
      </c>
      <c r="M56" s="27">
        <f t="shared" si="6"/>
        <v>0</v>
      </c>
      <c r="N56" s="25">
        <f>'10.01.17'!N46+'16.01.17'!N47+'23.01.17'!N55+'30.01.17'!N54+'06.02.17'!N55+'13.02.17'!N56+'20.02.17'!N56+'27.02.17'!N56+'06.03.17'!N56+'13.03.17'!N56+'20.03.17'!N56+'27.03.17'!N56+'03.04.17'!N56+'10.04.17'!N56+'18.04.17'!N56+'24.04.17'!N56+'03.05.17'!N56+'10.05.17'!N56+'15.05.17'!N56+'22.05.17'!N56+'29.05.17'!N56+'06.06.17'!N56+'12.06.17'!N56+'19.06.17'!N56+'26.06.17'!N56+'03.07.17'!N56+'10.07.17'!N56+'17.07.17'!N56+'24.07.17'!N56+'31.07.17'!N56+'07.08.17'!N56+'14.08.17'!N56+'21.08.17'!N56+'28.08.17'!N56+'04.09.17'!N56+'11.09.17'!N56+'18.09.17'!N56+'25.09.17'!N56+'02.10.17'!N56+'09.10.17'!N56+'16.10.17'!N56+'23.10.17'!N56+'30.10.17'!N56+'06.11.17'!N56+'13.11.17'!N56+'20.11.17'!N56+'27.11.17'!N56+'04.12.17'!N56+'11.12.17'!N56+'18.12.17'!N56+'25.12.17'!N56+'02.01.18'!N56</f>
        <v>6</v>
      </c>
      <c r="O56" s="26">
        <f>'10.01.17'!O46+'16.01.17'!O47+'23.01.17'!O55+'30.01.17'!O54+'06.02.17'!O55+'13.02.17'!O56+'20.02.17'!O56+'27.02.17'!O56+'06.03.17'!O56+'13.03.17'!O56+'20.03.17'!O56+'27.03.17'!O56+'03.04.17'!O56+'10.04.17'!O56+'18.04.17'!O56+'24.04.17'!O56+'03.05.17'!O56+'10.05.17'!O56+'15.05.17'!O56+'22.05.17'!O56+'29.05.17'!O56+'06.06.17'!O56+'12.06.17'!O56+'19.06.17'!O56+'26.06.17'!O56+'03.07.17'!O56+'10.07.17'!O56+'17.07.17'!O56+'24.07.17'!O56+'31.07.17'!O56+'07.08.17'!O56+'14.08.17'!O56+'21.08.17'!O56+'28.08.17'!O56+'04.09.17'!O56+'11.09.17'!O56+'18.09.17'!O56+'25.09.17'!O56+'02.10.17'!O56+'09.10.17'!O56+'16.10.17'!O56+'23.10.17'!O56+'30.10.17'!O56+'06.11.17'!O56+'13.11.17'!O56+'20.11.17'!O56+'27.11.17'!O56+'04.12.17'!O56+'11.12.17'!O56+'18.12.17'!O56+'25.12.17'!O56+'02.01.18'!O56</f>
        <v>9124.119999999999</v>
      </c>
      <c r="P56" s="26">
        <f>'10.01.17'!P46+'16.01.17'!P47+'23.01.17'!P55+'30.01.17'!P54+'06.02.17'!P55+'13.02.17'!P56+'20.02.17'!P56+'27.02.17'!P56+'06.03.17'!P56+'13.03.17'!P56+'20.03.17'!P56+'27.03.17'!P56+'03.04.17'!P56+'10.04.17'!P56+'18.04.17'!P56+'24.04.17'!P56+'03.05.17'!P56+'10.05.17'!P56+'15.05.17'!P56+'22.05.17'!P56+'29.05.17'!P56+'06.06.17'!P56+'12.06.17'!P56+'19.06.17'!P56+'26.06.17'!P56+'03.07.17'!P56+'10.07.17'!P56+'17.07.17'!P56+'24.07.17'!P56+'31.07.17'!P56+'07.08.17'!P56+'14.08.17'!P56+'21.08.17'!P56+'28.08.17'!P56+'04.09.17'!P56+'11.09.17'!P56+'18.09.17'!P56+'25.09.17'!P56+'02.10.17'!P56+'09.10.17'!P56+'16.10.17'!P56+'23.10.17'!P56+'30.10.17'!P56+'06.11.17'!P56+'13.11.17'!P56+'20.11.17'!P56+'27.11.17'!P56+'04.12.17'!P56+'11.12.17'!P56+'18.12.17'!P56+'25.12.17'!P56+'02.01.18'!P56</f>
        <v>9124.119999999999</v>
      </c>
      <c r="Q56" s="30">
        <f t="shared" si="2"/>
        <v>0</v>
      </c>
      <c r="R56" s="2">
        <v>1</v>
      </c>
      <c r="S56" s="2">
        <v>0</v>
      </c>
      <c r="T56" s="2" t="str">
        <f t="shared" si="3"/>
        <v/>
      </c>
      <c r="U56" s="2" t="str">
        <f t="shared" si="4"/>
        <v/>
      </c>
      <c r="V56" s="2" t="str">
        <f t="shared" si="5"/>
        <v/>
      </c>
      <c r="X56" s="60"/>
    </row>
    <row r="57" spans="1:24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>
        <f>'10.01.17'!H47+'16.01.17'!H48+'23.01.17'!H56+'30.01.17'!H55+'06.02.17'!H56+'13.02.17'!H57+'20.02.17'!H57+'27.02.17'!H57+'06.03.17'!H57+'13.03.17'!H57+'20.03.17'!H57+'27.03.17'!H57+'03.04.17'!H57+'10.04.17'!H57+'18.04.17'!H57+'24.04.17'!H57+'03.05.17'!H57+'10.05.17'!H57+'15.05.17'!H57+'22.05.17'!H57+'29.05.17'!H57+'06.06.17'!H57+'12.06.17'!H57+'19.06.17'!H57+'26.06.17'!H57+'03.07.17'!H57+'10.07.17'!H57+'17.07.17'!H57+'24.07.17'!H57+'31.07.17'!H57+'07.08.17'!H57+'14.08.17'!H57+'21.08.17'!H57+'28.08.17'!H57+'04.09.17'!H57+'11.09.17'!H57+'18.09.17'!H57+'25.09.17'!H57+'02.10.17'!H57+'09.10.17'!H57+'16.10.17'!H57+'23.10.17'!H57+'30.10.17'!H57+'06.11.17'!H57+'13.11.17'!H57+'20.11.17'!H57+'27.11.17'!H57+'04.12.17'!H57+'11.12.17'!H57+'18.12.17'!H57+'25.12.17'!H57+'02.01.18'!H57</f>
        <v>0</v>
      </c>
      <c r="I57" s="25">
        <f>'10.01.17'!I47+'16.01.17'!I48+'23.01.17'!I56+'30.01.17'!I55+'06.02.17'!I56+'13.02.17'!I57+'20.02.17'!I57+'27.02.17'!I57+'06.03.17'!I57+'13.03.17'!I57+'20.03.17'!I57+'27.03.17'!I57+'03.04.17'!I57+'10.04.17'!I57+'18.04.17'!I57+'24.04.17'!I57+'03.05.17'!I57+'10.05.17'!I57+'15.05.17'!I57+'22.05.17'!I57+'29.05.17'!I57+'06.06.17'!I57+'12.06.17'!I57+'19.06.17'!I57+'26.06.17'!I57+'03.07.17'!I57+'10.07.17'!I57+'17.07.17'!I57+'24.07.17'!I57+'31.07.17'!I57+'07.08.17'!I57+'14.08.17'!I57+'21.08.17'!I57+'28.08.17'!I57+'04.09.17'!I57+'11.09.17'!I57+'18.09.17'!I57+'25.09.17'!I57+'02.10.17'!I57+'09.10.17'!I57+'16.10.17'!I57+'23.10.17'!I57+'30.10.17'!I57+'06.11.17'!I57+'13.11.17'!I57+'20.11.17'!I57+'27.11.17'!I57+'04.12.17'!I57+'11.12.17'!I57+'18.12.17'!I57+'25.12.17'!I57+'02.01.18'!I57</f>
        <v>0</v>
      </c>
      <c r="J57" s="25">
        <f>'10.01.17'!J47+'16.01.17'!J48+'23.01.17'!J56+'30.01.17'!J55+'06.02.17'!J56+'13.02.17'!J57+'20.02.17'!J57+'27.02.17'!J57+'06.03.17'!J57+'13.03.17'!J57+'20.03.17'!J57+'27.03.17'!J57+'03.04.17'!J57+'10.04.17'!J57+'18.04.17'!J57+'24.04.17'!J57+'03.05.17'!J57+'10.05.17'!J57+'15.05.17'!J57+'22.05.17'!J57+'29.05.17'!J57+'06.06.17'!J57+'12.06.17'!J57+'19.06.17'!J57+'26.06.17'!J57+'03.07.17'!J57+'10.07.17'!J57+'17.07.17'!J57+'24.07.17'!J57+'31.07.17'!J57+'07.08.17'!J57+'14.08.17'!J57+'21.08.17'!J57+'28.08.17'!J57+'04.09.17'!J57+'11.09.17'!J57+'18.09.17'!J57+'25.09.17'!J57+'02.10.17'!J57+'09.10.17'!J57+'16.10.17'!J57+'23.10.17'!J57+'30.10.17'!J57+'06.11.17'!J57+'13.11.17'!J57+'20.11.17'!J57+'27.11.17'!J57+'04.12.17'!J57+'11.12.17'!J57+'18.12.17'!J57+'25.12.17'!J57+'02.01.18'!J57</f>
        <v>0</v>
      </c>
      <c r="K57" s="26">
        <f>'10.01.17'!K47+'16.01.17'!K48+'23.01.17'!K56+'30.01.17'!K55+'06.02.17'!K56+'13.02.17'!K57+'20.02.17'!K57+'27.02.17'!K57+'06.03.17'!K57+'13.03.17'!K57+'20.03.17'!K57+'27.03.17'!K57+'03.04.17'!K57+'10.04.17'!K57+'18.04.17'!K57+'24.04.17'!K57+'03.05.17'!K57+'10.05.17'!K57+'15.05.17'!K57+'22.05.17'!K57+'29.05.17'!K57+'06.06.17'!K57+'12.06.17'!K57+'19.06.17'!K57+'26.06.17'!K57+'03.07.17'!K57+'10.07.17'!K57+'17.07.17'!K57+'24.07.17'!K57+'31.07.17'!K57+'07.08.17'!K57+'14.08.17'!K57+'21.08.17'!K57+'28.08.17'!K57+'04.09.17'!K57+'11.09.17'!K57+'18.09.17'!K57+'25.09.17'!K57+'02.10.17'!K57+'09.10.17'!K57+'16.10.17'!K57+'23.10.17'!K57+'30.10.17'!K57+'06.11.17'!K57+'13.11.17'!K57+'20.11.17'!K57+'27.11.17'!K57+'04.12.17'!K57+'11.12.17'!K57+'18.12.17'!K57+'25.12.17'!K57+'02.01.18'!K57</f>
        <v>0</v>
      </c>
      <c r="L57" s="26">
        <f>'10.01.17'!L47+'16.01.17'!L48+'23.01.17'!L56+'30.01.17'!L55+'06.02.17'!L56+'13.02.17'!L57+'20.02.17'!L57+'27.02.17'!L57+'06.03.17'!L57+'13.03.17'!L57+'20.03.17'!L57+'27.03.17'!L57+'03.04.17'!L57+'10.04.17'!L57+'18.04.17'!L57+'24.04.17'!L57+'03.05.17'!L57+'10.05.17'!L57+'15.05.17'!L57+'22.05.17'!L57+'29.05.17'!L57+'06.06.17'!L57+'12.06.17'!L57+'19.06.17'!L57+'26.06.17'!L57+'03.07.17'!L57+'10.07.17'!L57+'17.07.17'!L57+'24.07.17'!L57+'31.07.17'!L57+'07.08.17'!L57+'14.08.17'!L57+'21.08.17'!L57+'28.08.17'!L57+'04.09.17'!L57+'11.09.17'!L57+'18.09.17'!L57+'25.09.17'!L57+'02.10.17'!L57+'09.10.17'!L57+'16.10.17'!L57+'23.10.17'!L57+'30.10.17'!L57+'06.11.17'!L57+'13.11.17'!L57+'20.11.17'!L57+'27.11.17'!L57+'04.12.17'!L57+'11.12.17'!L57+'18.12.17'!L57+'25.12.17'!L57+'02.01.18'!L57</f>
        <v>0</v>
      </c>
      <c r="M57" s="27">
        <f t="shared" si="6"/>
        <v>0</v>
      </c>
      <c r="N57" s="25">
        <f>'10.01.17'!N47+'16.01.17'!N48+'23.01.17'!N56+'30.01.17'!N55+'06.02.17'!N56+'13.02.17'!N57+'20.02.17'!N57+'27.02.17'!N57+'06.03.17'!N57+'13.03.17'!N57+'20.03.17'!N57+'27.03.17'!N57+'03.04.17'!N57+'10.04.17'!N57+'18.04.17'!N57+'24.04.17'!N57+'03.05.17'!N57+'10.05.17'!N57+'15.05.17'!N57+'22.05.17'!N57+'29.05.17'!N57+'06.06.17'!N57+'12.06.17'!N57+'19.06.17'!N57+'26.06.17'!N57+'03.07.17'!N57+'10.07.17'!N57+'17.07.17'!N57+'24.07.17'!N57+'31.07.17'!N57+'07.08.17'!N57+'14.08.17'!N57+'21.08.17'!N57+'28.08.17'!N57+'04.09.17'!N57+'11.09.17'!N57+'18.09.17'!N57+'25.09.17'!N57+'02.10.17'!N57+'09.10.17'!N57+'16.10.17'!N57+'23.10.17'!N57+'30.10.17'!N57+'06.11.17'!N57+'13.11.17'!N57+'20.11.17'!N57+'27.11.17'!N57+'04.12.17'!N57+'11.12.17'!N57+'18.12.17'!N57+'25.12.17'!N57+'02.01.18'!N57</f>
        <v>12</v>
      </c>
      <c r="O57" s="26">
        <f>'10.01.17'!O47+'16.01.17'!O48+'23.01.17'!O56+'30.01.17'!O55+'06.02.17'!O56+'13.02.17'!O57+'20.02.17'!O57+'27.02.17'!O57+'06.03.17'!O57+'13.03.17'!O57+'20.03.17'!O57+'27.03.17'!O57+'03.04.17'!O57+'10.04.17'!O57+'18.04.17'!O57+'24.04.17'!O57+'03.05.17'!O57+'10.05.17'!O57+'15.05.17'!O57+'22.05.17'!O57+'29.05.17'!O57+'06.06.17'!O57+'12.06.17'!O57+'19.06.17'!O57+'26.06.17'!O57+'03.07.17'!O57+'10.07.17'!O57+'17.07.17'!O57+'24.07.17'!O57+'31.07.17'!O57+'07.08.17'!O57+'14.08.17'!O57+'21.08.17'!O57+'28.08.17'!O57+'04.09.17'!O57+'11.09.17'!O57+'18.09.17'!O57+'25.09.17'!O57+'02.10.17'!O57+'09.10.17'!O57+'16.10.17'!O57+'23.10.17'!O57+'30.10.17'!O57+'06.11.17'!O57+'13.11.17'!O57+'20.11.17'!O57+'27.11.17'!O57+'04.12.17'!O57+'11.12.17'!O57+'18.12.17'!O57+'25.12.17'!O57+'02.01.18'!O57</f>
        <v>20593.79</v>
      </c>
      <c r="P57" s="26">
        <f>'10.01.17'!P47+'16.01.17'!P48+'23.01.17'!P56+'30.01.17'!P55+'06.02.17'!P56+'13.02.17'!P57+'20.02.17'!P57+'27.02.17'!P57+'06.03.17'!P57+'13.03.17'!P57+'20.03.17'!P57+'27.03.17'!P57+'03.04.17'!P57+'10.04.17'!P57+'18.04.17'!P57+'24.04.17'!P57+'03.05.17'!P57+'10.05.17'!P57+'15.05.17'!P57+'22.05.17'!P57+'29.05.17'!P57+'06.06.17'!P57+'12.06.17'!P57+'19.06.17'!P57+'26.06.17'!P57+'03.07.17'!P57+'10.07.17'!P57+'17.07.17'!P57+'24.07.17'!P57+'31.07.17'!P57+'07.08.17'!P57+'14.08.17'!P57+'21.08.17'!P57+'28.08.17'!P57+'04.09.17'!P57+'11.09.17'!P57+'18.09.17'!P57+'25.09.17'!P57+'02.10.17'!P57+'09.10.17'!P57+'16.10.17'!P57+'23.10.17'!P57+'30.10.17'!P57+'06.11.17'!P57+'13.11.17'!P57+'20.11.17'!P57+'27.11.17'!P57+'04.12.17'!P57+'11.12.17'!P57+'18.12.17'!P57+'25.12.17'!P57+'02.01.18'!P57</f>
        <v>20593.79</v>
      </c>
      <c r="Q57" s="30">
        <f t="shared" si="2"/>
        <v>0</v>
      </c>
      <c r="R57" s="2">
        <v>0</v>
      </c>
      <c r="S57" s="2">
        <v>1</v>
      </c>
      <c r="T57" s="2" t="str">
        <f t="shared" si="3"/>
        <v/>
      </c>
      <c r="U57" s="2" t="str">
        <f t="shared" si="4"/>
        <v/>
      </c>
      <c r="V57" s="2" t="str">
        <f t="shared" si="5"/>
        <v/>
      </c>
      <c r="X57" s="60"/>
    </row>
    <row r="58" spans="1:24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f>'10.01.17'!H48+'16.01.17'!H49+'23.01.17'!H57+'30.01.17'!H56+'06.02.17'!H57+'13.02.17'!H58+'20.02.17'!H58+'27.02.17'!H58+'06.03.17'!H58+'13.03.17'!H58+'20.03.17'!H58+'27.03.17'!H58+'03.04.17'!H58+'10.04.17'!H58+'18.04.17'!H58+'24.04.17'!H58+'03.05.17'!H58+'10.05.17'!H58+'15.05.17'!H58+'22.05.17'!H58+'29.05.17'!H58+'06.06.17'!H58+'12.06.17'!H58+'19.06.17'!H58+'26.06.17'!H58+'03.07.17'!H58+'10.07.17'!H58+'17.07.17'!H58+'24.07.17'!H58+'31.07.17'!H58+'07.08.17'!H58+'14.08.17'!H58+'21.08.17'!H58+'28.08.17'!H58+'04.09.17'!H58+'11.09.17'!H58+'18.09.17'!H58+'25.09.17'!H58+'02.10.17'!H58+'09.10.17'!H58+'16.10.17'!H58+'23.10.17'!H58+'30.10.17'!H58+'06.11.17'!H58+'13.11.17'!H58+'20.11.17'!H58+'27.11.17'!H58+'04.12.17'!H58+'11.12.17'!H58+'18.12.17'!H58+'25.12.17'!H58+'02.01.18'!H58</f>
        <v>20</v>
      </c>
      <c r="I58" s="25">
        <f>'10.01.17'!I48+'16.01.17'!I49+'23.01.17'!I57+'30.01.17'!I56+'06.02.17'!I57+'13.02.17'!I58+'20.02.17'!I58+'27.02.17'!I58+'06.03.17'!I58+'13.03.17'!I58+'20.03.17'!I58+'27.03.17'!I58+'03.04.17'!I58+'10.04.17'!I58+'18.04.17'!I58+'24.04.17'!I58+'03.05.17'!I58+'10.05.17'!I58+'15.05.17'!I58+'22.05.17'!I58+'29.05.17'!I58+'06.06.17'!I58+'12.06.17'!I58+'19.06.17'!I58+'26.06.17'!I58+'03.07.17'!I58+'10.07.17'!I58+'17.07.17'!I58+'24.07.17'!I58+'31.07.17'!I58+'07.08.17'!I58+'14.08.17'!I58+'21.08.17'!I58+'28.08.17'!I58+'04.09.17'!I58+'11.09.17'!I58+'18.09.17'!I58+'25.09.17'!I58+'02.10.17'!I58+'09.10.17'!I58+'16.10.17'!I58+'23.10.17'!I58+'30.10.17'!I58+'06.11.17'!I58+'13.11.17'!I58+'20.11.17'!I58+'27.11.17'!I58+'04.12.17'!I58+'11.12.17'!I58+'18.12.17'!I58+'25.12.17'!I58+'02.01.18'!I58</f>
        <v>14</v>
      </c>
      <c r="J58" s="25">
        <f>'10.01.17'!J48+'16.01.17'!J49+'23.01.17'!J57+'30.01.17'!J56+'06.02.17'!J57+'13.02.17'!J58+'20.02.17'!J58+'27.02.17'!J58+'06.03.17'!J58+'13.03.17'!J58+'20.03.17'!J58+'27.03.17'!J58+'03.04.17'!J58+'10.04.17'!J58+'18.04.17'!J58+'24.04.17'!J58+'03.05.17'!J58+'10.05.17'!J58+'15.05.17'!J58+'22.05.17'!J58+'29.05.17'!J58+'06.06.17'!J58+'12.06.17'!J58+'19.06.17'!J58+'26.06.17'!J58+'03.07.17'!J58+'10.07.17'!J58+'17.07.17'!J58+'24.07.17'!J58+'31.07.17'!J58+'07.08.17'!J58+'14.08.17'!J58+'21.08.17'!J58+'28.08.17'!J58+'04.09.17'!J58+'11.09.17'!J58+'18.09.17'!J58+'25.09.17'!J58+'02.10.17'!J58+'09.10.17'!J58+'16.10.17'!J58+'23.10.17'!J58+'30.10.17'!J58+'06.11.17'!J58+'13.11.17'!J58+'20.11.17'!J58+'27.11.17'!J58+'04.12.17'!J58+'11.12.17'!J58+'18.12.17'!J58+'25.12.17'!J58+'02.01.18'!J58</f>
        <v>22</v>
      </c>
      <c r="K58" s="26">
        <f>'10.01.17'!K48+'16.01.17'!K49+'23.01.17'!K57+'30.01.17'!K56+'06.02.17'!K57+'13.02.17'!K58+'20.02.17'!K58+'27.02.17'!K58+'06.03.17'!K58+'13.03.17'!K58+'20.03.17'!K58+'27.03.17'!K58+'03.04.17'!K58+'10.04.17'!K58+'18.04.17'!K58+'24.04.17'!K58+'03.05.17'!K58+'10.05.17'!K58+'15.05.17'!K58+'22.05.17'!K58+'29.05.17'!K58+'06.06.17'!K58+'12.06.17'!K58+'19.06.17'!K58+'26.06.17'!K58+'03.07.17'!K58+'10.07.17'!K58+'17.07.17'!K58+'24.07.17'!K58+'31.07.17'!K58+'07.08.17'!K58+'14.08.17'!K58+'21.08.17'!K58+'28.08.17'!K58+'04.09.17'!K58+'11.09.17'!K58+'18.09.17'!K58+'25.09.17'!K58+'02.10.17'!K58+'09.10.17'!K58+'16.10.17'!K58+'23.10.17'!K58+'30.10.17'!K58+'06.11.17'!K58+'13.11.17'!K58+'20.11.17'!K58+'27.11.17'!K58+'04.12.17'!K58+'11.12.17'!K58+'18.12.17'!K58+'25.12.17'!K58+'02.01.18'!K58</f>
        <v>15591.629999999997</v>
      </c>
      <c r="L58" s="26">
        <f>'10.01.17'!L48+'16.01.17'!L49+'23.01.17'!L57+'30.01.17'!L56+'06.02.17'!L57+'13.02.17'!L58+'20.02.17'!L58+'27.02.17'!L58+'06.03.17'!L58+'13.03.17'!L58+'20.03.17'!L58+'27.03.17'!L58+'03.04.17'!L58+'10.04.17'!L58+'18.04.17'!L58+'24.04.17'!L58+'03.05.17'!L58+'10.05.17'!L58+'15.05.17'!L58+'22.05.17'!L58+'29.05.17'!L58+'06.06.17'!L58+'12.06.17'!L58+'19.06.17'!L58+'26.06.17'!L58+'03.07.17'!L58+'10.07.17'!L58+'17.07.17'!L58+'24.07.17'!L58+'31.07.17'!L58+'07.08.17'!L58+'14.08.17'!L58+'21.08.17'!L58+'28.08.17'!L58+'04.09.17'!L58+'11.09.17'!L58+'18.09.17'!L58+'25.09.17'!L58+'02.10.17'!L58+'09.10.17'!L58+'16.10.17'!L58+'23.10.17'!L58+'30.10.17'!L58+'06.11.17'!L58+'13.11.17'!L58+'20.11.17'!L58+'27.11.17'!L58+'04.12.17'!L58+'11.12.17'!L58+'18.12.17'!L58+'25.12.17'!L58+'02.01.18'!L58</f>
        <v>15591.629999999997</v>
      </c>
      <c r="M58" s="27">
        <f t="shared" si="6"/>
        <v>0</v>
      </c>
      <c r="N58" s="25">
        <f>'10.01.17'!N48+'16.01.17'!N49+'23.01.17'!N57+'30.01.17'!N56+'06.02.17'!N57+'13.02.17'!N58+'20.02.17'!N58+'27.02.17'!N58+'06.03.17'!N58+'13.03.17'!N58+'20.03.17'!N58+'27.03.17'!N58+'03.04.17'!N58+'10.04.17'!N58+'18.04.17'!N58+'24.04.17'!N58+'03.05.17'!N58+'10.05.17'!N58+'15.05.17'!N58+'22.05.17'!N58+'29.05.17'!N58+'06.06.17'!N58+'12.06.17'!N58+'19.06.17'!N58+'26.06.17'!N58+'03.07.17'!N58+'10.07.17'!N58+'17.07.17'!N58+'24.07.17'!N58+'31.07.17'!N58+'07.08.17'!N58+'14.08.17'!N58+'21.08.17'!N58+'28.08.17'!N58+'04.09.17'!N58+'11.09.17'!N58+'18.09.17'!N58+'25.09.17'!N58+'02.10.17'!N58+'09.10.17'!N58+'16.10.17'!N58+'23.10.17'!N58+'30.10.17'!N58+'06.11.17'!N58+'13.11.17'!N58+'20.11.17'!N58+'27.11.17'!N58+'04.12.17'!N58+'11.12.17'!N58+'18.12.17'!N58+'25.12.17'!N58+'02.01.18'!N58</f>
        <v>15</v>
      </c>
      <c r="O58" s="26">
        <f>'10.01.17'!O48+'16.01.17'!O49+'23.01.17'!O57+'30.01.17'!O56+'06.02.17'!O57+'13.02.17'!O58+'20.02.17'!O58+'27.02.17'!O58+'06.03.17'!O58+'13.03.17'!O58+'20.03.17'!O58+'27.03.17'!O58+'03.04.17'!O58+'10.04.17'!O58+'18.04.17'!O58+'24.04.17'!O58+'03.05.17'!O58+'10.05.17'!O58+'15.05.17'!O58+'22.05.17'!O58+'29.05.17'!O58+'06.06.17'!O58+'12.06.17'!O58+'19.06.17'!O58+'26.06.17'!O58+'03.07.17'!O58+'10.07.17'!O58+'17.07.17'!O58+'24.07.17'!O58+'31.07.17'!O58+'07.08.17'!O58+'14.08.17'!O58+'21.08.17'!O58+'28.08.17'!O58+'04.09.17'!O58+'11.09.17'!O58+'18.09.17'!O58+'25.09.17'!O58+'02.10.17'!O58+'09.10.17'!O58+'16.10.17'!O58+'23.10.17'!O58+'30.10.17'!O58+'06.11.17'!O58+'13.11.17'!O58+'20.11.17'!O58+'27.11.17'!O58+'04.12.17'!O58+'11.12.17'!O58+'18.12.17'!O58+'25.12.17'!O58+'02.01.18'!O58</f>
        <v>60509.57</v>
      </c>
      <c r="P58" s="26">
        <f>'10.01.17'!P48+'16.01.17'!P49+'23.01.17'!P57+'30.01.17'!P56+'06.02.17'!P57+'13.02.17'!P58+'20.02.17'!P58+'27.02.17'!P58+'06.03.17'!P58+'13.03.17'!P58+'20.03.17'!P58+'27.03.17'!P58+'03.04.17'!P58+'10.04.17'!P58+'18.04.17'!P58+'24.04.17'!P58+'03.05.17'!P58+'10.05.17'!P58+'15.05.17'!P58+'22.05.17'!P58+'29.05.17'!P58+'06.06.17'!P58+'12.06.17'!P58+'19.06.17'!P58+'26.06.17'!P58+'03.07.17'!P58+'10.07.17'!P58+'17.07.17'!P58+'24.07.17'!P58+'31.07.17'!P58+'07.08.17'!P58+'14.08.17'!P58+'21.08.17'!P58+'28.08.17'!P58+'04.09.17'!P58+'11.09.17'!P58+'18.09.17'!P58+'25.09.17'!P58+'02.10.17'!P58+'09.10.17'!P58+'16.10.17'!P58+'23.10.17'!P58+'30.10.17'!P58+'06.11.17'!P58+'13.11.17'!P58+'20.11.17'!P58+'27.11.17'!P58+'04.12.17'!P58+'11.12.17'!P58+'18.12.17'!P58+'25.12.17'!P58+'02.01.18'!P58</f>
        <v>60509.57</v>
      </c>
      <c r="Q58" s="30">
        <f t="shared" si="2"/>
        <v>0</v>
      </c>
      <c r="R58" s="2">
        <v>1</v>
      </c>
      <c r="S58" s="2">
        <v>0</v>
      </c>
      <c r="T58" s="2" t="str">
        <f t="shared" si="3"/>
        <v/>
      </c>
      <c r="U58" s="2" t="str">
        <f t="shared" si="4"/>
        <v/>
      </c>
      <c r="V58" s="2" t="str">
        <f t="shared" si="5"/>
        <v/>
      </c>
      <c r="X58" s="60"/>
    </row>
    <row r="59" spans="1:24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f>'23.01.17'!H58+'30.01.17'!H57+'06.02.17'!H58+'13.02.17'!H59+'20.02.17'!H59+'27.02.17'!H59+'06.03.17'!H59+'13.03.17'!H59+'20.03.17'!H59+'27.03.17'!H59+'03.04.17'!H59+'10.04.17'!H59+'18.04.17'!H59+'24.04.17'!H59+'03.05.17'!H59+'10.05.17'!H59+'15.05.17'!H59+'22.05.17'!H59+'29.05.17'!H59+'06.06.17'!H59+'12.06.17'!H59+'19.06.17'!H59+'26.06.17'!H59+'03.07.17'!H59+'10.07.17'!H59+'17.07.17'!H59+'24.07.17'!H59+'31.07.17'!H59+'07.08.17'!H59+'14.08.17'!H59+'21.08.17'!H59+'28.08.17'!H59+'04.09.17'!H59+'11.09.17'!H59+'18.09.17'!H59+'25.09.17'!H59+'02.10.17'!H59+'09.10.17'!H59+'16.10.17'!H59+'23.10.17'!H59+'30.10.17'!H59+'06.11.17'!H59+'13.11.17'!H59+'20.11.17'!H59+'27.11.17'!H59+'04.12.17'!H59+'11.12.17'!H59+'18.12.17'!H59+'25.12.17'!H59+'02.01.18'!H59</f>
        <v>12</v>
      </c>
      <c r="I59" s="25">
        <f>'23.01.17'!I58+'30.01.17'!I57+'06.02.17'!I58+'13.02.17'!I59+'20.02.17'!I59+'27.02.17'!I59+'06.03.17'!I59+'13.03.17'!I59+'20.03.17'!I59+'27.03.17'!I59+'03.04.17'!I59+'10.04.17'!I59+'18.04.17'!I59+'24.04.17'!I59+'03.05.17'!I59+'10.05.17'!I59+'15.05.17'!I59+'22.05.17'!I59+'29.05.17'!I59+'06.06.17'!I59+'12.06.17'!I59+'19.06.17'!I59+'26.06.17'!I59+'03.07.17'!I59+'10.07.17'!I59+'17.07.17'!I59+'24.07.17'!I59+'31.07.17'!I59+'07.08.17'!I59+'14.08.17'!I59+'21.08.17'!I59+'28.08.17'!I59+'04.09.17'!I59+'11.09.17'!I59+'18.09.17'!I59+'25.09.17'!I59+'02.10.17'!I59+'09.10.17'!I59+'16.10.17'!I59+'23.10.17'!I59+'30.10.17'!I59+'06.11.17'!I59+'13.11.17'!I59+'20.11.17'!I59+'27.11.17'!I59+'04.12.17'!I59+'11.12.17'!I59+'18.12.17'!I59+'25.12.17'!I59+'02.01.18'!I59</f>
        <v>3</v>
      </c>
      <c r="J59" s="25">
        <f>'23.01.17'!J58+'30.01.17'!J57+'06.02.17'!J58+'13.02.17'!J59+'20.02.17'!J59+'27.02.17'!J59+'06.03.17'!J59+'13.03.17'!J59+'20.03.17'!J59+'27.03.17'!J59+'03.04.17'!J59+'10.04.17'!J59+'18.04.17'!J59+'24.04.17'!J59+'03.05.17'!J59+'10.05.17'!J59+'15.05.17'!J59+'22.05.17'!J59+'29.05.17'!J59+'06.06.17'!J59+'12.06.17'!J59+'19.06.17'!J59+'26.06.17'!J59+'03.07.17'!J59+'10.07.17'!J59+'17.07.17'!J59+'24.07.17'!J59+'31.07.17'!J59+'07.08.17'!J59+'14.08.17'!J59+'21.08.17'!J59+'28.08.17'!J59+'04.09.17'!J59+'11.09.17'!J59+'18.09.17'!J59+'25.09.17'!J59+'02.10.17'!J59+'09.10.17'!J59+'16.10.17'!J59+'23.10.17'!J59+'30.10.17'!J59+'06.11.17'!J59+'13.11.17'!J59+'20.11.17'!J59+'27.11.17'!J59+'04.12.17'!J59+'11.12.17'!J59+'18.12.17'!J59+'25.12.17'!J59+'02.01.18'!J59</f>
        <v>3</v>
      </c>
      <c r="K59" s="26">
        <f>'23.01.17'!K58+'30.01.17'!K57+'06.02.17'!K58+'13.02.17'!K59+'20.02.17'!K59+'27.02.17'!K59+'06.03.17'!K59+'13.03.17'!K59+'20.03.17'!K59+'27.03.17'!K59+'03.04.17'!K59+'10.04.17'!K59+'18.04.17'!K59+'24.04.17'!K59+'03.05.17'!K59+'10.05.17'!K59+'15.05.17'!K59+'22.05.17'!K59+'29.05.17'!K59+'06.06.17'!K59+'12.06.17'!K59+'19.06.17'!K59+'26.06.17'!K59+'03.07.17'!K59+'10.07.17'!K59+'17.07.17'!K59+'24.07.17'!K59+'31.07.17'!K59+'07.08.17'!K59+'14.08.17'!K59+'21.08.17'!K59+'28.08.17'!K59+'04.09.17'!K59+'11.09.17'!K59+'18.09.17'!K59+'25.09.17'!K59+'02.10.17'!K59+'09.10.17'!K59+'16.10.17'!K59+'23.10.17'!K59+'30.10.17'!K59+'06.11.17'!K59+'13.11.17'!K59+'20.11.17'!K59+'27.11.17'!K59+'04.12.17'!K59+'11.12.17'!K59+'18.12.17'!K59+'25.12.17'!K59+'02.01.18'!K59</f>
        <v>1305.0999999999999</v>
      </c>
      <c r="L59" s="26">
        <f>'23.01.17'!L58+'30.01.17'!L57+'06.02.17'!L58+'13.02.17'!L59+'20.02.17'!L59+'27.02.17'!L59+'06.03.17'!L59+'13.03.17'!L59+'20.03.17'!L59+'27.03.17'!L59+'03.04.17'!L59+'10.04.17'!L59+'18.04.17'!L59+'24.04.17'!L59+'03.05.17'!L59+'10.05.17'!L59+'15.05.17'!L59+'22.05.17'!L59+'29.05.17'!L59+'06.06.17'!L59+'12.06.17'!L59+'19.06.17'!L59+'26.06.17'!L59+'03.07.17'!L59+'10.07.17'!L59+'17.07.17'!L59+'24.07.17'!L59+'31.07.17'!L59+'07.08.17'!L59+'14.08.17'!L59+'21.08.17'!L59+'28.08.17'!L59+'04.09.17'!L59+'11.09.17'!L59+'18.09.17'!L59+'25.09.17'!L59+'02.10.17'!L59+'09.10.17'!L59+'16.10.17'!L59+'23.10.17'!L59+'30.10.17'!L59+'06.11.17'!L59+'13.11.17'!L59+'20.11.17'!L59+'27.11.17'!L59+'04.12.17'!L59+'11.12.17'!L59+'18.12.17'!L59+'25.12.17'!L59+'02.01.18'!L59</f>
        <v>1305.0999999999999</v>
      </c>
      <c r="M59" s="27">
        <f t="shared" si="6"/>
        <v>0</v>
      </c>
      <c r="N59" s="25">
        <f>'23.01.17'!N58+'30.01.17'!N57+'06.02.17'!N58+'13.02.17'!N59+'20.02.17'!N59+'27.02.17'!N59+'06.03.17'!N59+'13.03.17'!N59+'20.03.17'!N59+'27.03.17'!N59+'03.04.17'!N59+'10.04.17'!N59+'18.04.17'!N59+'24.04.17'!N59+'03.05.17'!N59+'10.05.17'!N59+'15.05.17'!N59+'22.05.17'!N59+'29.05.17'!N59+'06.06.17'!N59+'12.06.17'!N59+'19.06.17'!N59+'26.06.17'!N59+'03.07.17'!N59+'10.07.17'!N59+'17.07.17'!N59+'24.07.17'!N59+'31.07.17'!N59+'07.08.17'!N59+'14.08.17'!N59+'21.08.17'!N59+'28.08.17'!N59+'04.09.17'!N59+'11.09.17'!N59+'18.09.17'!N59+'25.09.17'!N59+'02.10.17'!N59+'09.10.17'!N59+'16.10.17'!N59+'23.10.17'!N59+'30.10.17'!N59+'06.11.17'!N59+'13.11.17'!N59+'20.11.17'!N59+'27.11.17'!N59+'04.12.17'!N59+'11.12.17'!N59+'18.12.17'!N59+'25.12.17'!N59+'02.01.18'!N59</f>
        <v>0</v>
      </c>
      <c r="O59" s="26">
        <f>'23.01.17'!O58+'30.01.17'!O57+'06.02.17'!O58+'13.02.17'!O59+'20.02.17'!O59+'27.02.17'!O59+'06.03.17'!O59+'13.03.17'!O59+'20.03.17'!O59+'27.03.17'!O59+'03.04.17'!O59+'10.04.17'!O59+'18.04.17'!O59+'24.04.17'!O59+'03.05.17'!O59+'10.05.17'!O59+'15.05.17'!O59+'22.05.17'!O59+'29.05.17'!O59+'06.06.17'!O59+'12.06.17'!O59+'19.06.17'!O59+'26.06.17'!O59+'03.07.17'!O59+'10.07.17'!O59+'17.07.17'!O59+'24.07.17'!O59+'31.07.17'!O59+'07.08.17'!O59+'14.08.17'!O59+'21.08.17'!O59+'28.08.17'!O59+'04.09.17'!O59+'11.09.17'!O59+'18.09.17'!O59+'25.09.17'!O59+'02.10.17'!O59+'09.10.17'!O59+'16.10.17'!O59+'23.10.17'!O59+'30.10.17'!O59+'06.11.17'!O59+'13.11.17'!O59+'20.11.17'!O59+'27.11.17'!O59+'04.12.17'!O59+'11.12.17'!O59+'18.12.17'!O59+'25.12.17'!O59+'02.01.18'!O59</f>
        <v>0</v>
      </c>
      <c r="P59" s="26">
        <f>'23.01.17'!P58+'30.01.17'!P57+'06.02.17'!P58+'13.02.17'!P59+'20.02.17'!P59+'27.02.17'!P59+'06.03.17'!P59+'13.03.17'!P59+'20.03.17'!P59+'27.03.17'!P59+'03.04.17'!P59+'10.04.17'!P59+'18.04.17'!P59+'24.04.17'!P59+'03.05.17'!P59+'10.05.17'!P59+'15.05.17'!P59+'22.05.17'!P59+'29.05.17'!P59+'06.06.17'!P59+'12.06.17'!P59+'19.06.17'!P59+'26.06.17'!P59+'03.07.17'!P59+'10.07.17'!P59+'17.07.17'!P59+'24.07.17'!P59+'31.07.17'!P59+'07.08.17'!P59+'14.08.17'!P59+'21.08.17'!P59+'28.08.17'!P59+'04.09.17'!P59+'11.09.17'!P59+'18.09.17'!P59+'25.09.17'!P59+'02.10.17'!P59+'09.10.17'!P59+'16.10.17'!P59+'23.10.17'!P59+'30.10.17'!P59+'06.11.17'!P59+'13.11.17'!P59+'20.11.17'!P59+'27.11.17'!P59+'04.12.17'!P59+'11.12.17'!P59+'18.12.17'!P59+'25.12.17'!P59+'02.01.18'!P59</f>
        <v>0</v>
      </c>
      <c r="Q59" s="30">
        <f t="shared" si="2"/>
        <v>0</v>
      </c>
      <c r="R59" s="2">
        <v>1</v>
      </c>
      <c r="S59" s="2">
        <v>0</v>
      </c>
      <c r="T59" s="2" t="str">
        <f t="shared" si="3"/>
        <v/>
      </c>
      <c r="U59" s="2" t="str">
        <f t="shared" si="4"/>
        <v/>
      </c>
      <c r="V59" s="2" t="str">
        <f t="shared" si="5"/>
        <v/>
      </c>
      <c r="X59" s="60"/>
    </row>
    <row r="60" spans="1:24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f>'10.01.17'!H49+'16.01.17'!H50+'23.01.17'!H59+'30.01.17'!H58+'06.02.17'!H59+'13.02.17'!H60+'20.02.17'!H60+'27.02.17'!H60+'06.03.17'!H60+'13.03.17'!H60+'20.03.17'!H60+'27.03.17'!H60+'03.04.17'!H60+'10.04.17'!H60+'18.04.17'!H60+'24.04.17'!H60+'03.05.17'!H60+'10.05.17'!H60+'15.05.17'!H60+'22.05.17'!H60+'29.05.17'!H60+'06.06.17'!H60+'12.06.17'!H60+'19.06.17'!H60+'26.06.17'!H60+'03.07.17'!H60+'10.07.17'!H60+'17.07.17'!H60+'24.07.17'!H60+'31.07.17'!H60+'07.08.17'!H60+'14.08.17'!H60+'21.08.17'!H60+'28.08.17'!H60+'04.09.17'!H60+'11.09.17'!H60+'18.09.17'!H60+'25.09.17'!H60+'02.10.17'!H60+'09.10.17'!H60+'16.10.17'!H60+'23.10.17'!H60+'30.10.17'!H60+'06.11.17'!H60+'13.11.17'!H60+'20.11.17'!H60+'27.11.17'!H60+'04.12.17'!H60+'11.12.17'!H60+'18.12.17'!H60+'25.12.17'!H60+'02.01.18'!H60</f>
        <v>18</v>
      </c>
      <c r="I60" s="25">
        <f>'10.01.17'!I49+'16.01.17'!I50+'23.01.17'!I59+'30.01.17'!I58+'06.02.17'!I59+'13.02.17'!I60+'20.02.17'!I60+'27.02.17'!I60+'06.03.17'!I60+'13.03.17'!I60+'20.03.17'!I60+'27.03.17'!I60+'03.04.17'!I60+'10.04.17'!I60+'18.04.17'!I60+'24.04.17'!I60+'03.05.17'!I60+'10.05.17'!I60+'15.05.17'!I60+'22.05.17'!I60+'29.05.17'!I60+'06.06.17'!I60+'12.06.17'!I60+'19.06.17'!I60+'26.06.17'!I60+'03.07.17'!I60+'10.07.17'!I60+'17.07.17'!I60+'24.07.17'!I60+'31.07.17'!I60+'07.08.17'!I60+'14.08.17'!I60+'21.08.17'!I60+'28.08.17'!I60+'04.09.17'!I60+'11.09.17'!I60+'18.09.17'!I60+'25.09.17'!I60+'02.10.17'!I60+'09.10.17'!I60+'16.10.17'!I60+'23.10.17'!I60+'30.10.17'!I60+'06.11.17'!I60+'13.11.17'!I60+'20.11.17'!I60+'27.11.17'!I60+'04.12.17'!I60+'11.12.17'!I60+'18.12.17'!I60+'25.12.17'!I60+'02.01.18'!I60</f>
        <v>15</v>
      </c>
      <c r="J60" s="25">
        <f>'10.01.17'!J49+'16.01.17'!J50+'23.01.17'!J59+'30.01.17'!J58+'06.02.17'!J59+'13.02.17'!J60+'20.02.17'!J60+'27.02.17'!J60+'06.03.17'!J60+'13.03.17'!J60+'20.03.17'!J60+'27.03.17'!J60+'03.04.17'!J60+'10.04.17'!J60+'18.04.17'!J60+'24.04.17'!J60+'03.05.17'!J60+'10.05.17'!J60+'15.05.17'!J60+'22.05.17'!J60+'29.05.17'!J60+'06.06.17'!J60+'12.06.17'!J60+'19.06.17'!J60+'26.06.17'!J60+'03.07.17'!J60+'10.07.17'!J60+'17.07.17'!J60+'24.07.17'!J60+'31.07.17'!J60+'07.08.17'!J60+'14.08.17'!J60+'21.08.17'!J60+'28.08.17'!J60+'04.09.17'!J60+'11.09.17'!J60+'18.09.17'!J60+'25.09.17'!J60+'02.10.17'!J60+'09.10.17'!J60+'16.10.17'!J60+'23.10.17'!J60+'30.10.17'!J60+'06.11.17'!J60+'13.11.17'!J60+'20.11.17'!J60+'27.11.17'!J60+'04.12.17'!J60+'11.12.17'!J60+'18.12.17'!J60+'25.12.17'!J60+'02.01.18'!J60</f>
        <v>26</v>
      </c>
      <c r="K60" s="26">
        <f>'10.01.17'!K49+'16.01.17'!K50+'23.01.17'!K59+'30.01.17'!K58+'06.02.17'!K59+'13.02.17'!K60+'20.02.17'!K60+'27.02.17'!K60+'06.03.17'!K60+'13.03.17'!K60+'20.03.17'!K60+'27.03.17'!K60+'03.04.17'!K60+'10.04.17'!K60+'18.04.17'!K60+'24.04.17'!K60+'03.05.17'!K60+'10.05.17'!K60+'15.05.17'!K60+'22.05.17'!K60+'29.05.17'!K60+'06.06.17'!K60+'12.06.17'!K60+'19.06.17'!K60+'26.06.17'!K60+'03.07.17'!K60+'10.07.17'!K60+'17.07.17'!K60+'24.07.17'!K60+'31.07.17'!K60+'07.08.17'!K60+'14.08.17'!K60+'21.08.17'!K60+'28.08.17'!K60+'04.09.17'!K60+'11.09.17'!K60+'18.09.17'!K60+'25.09.17'!K60+'02.10.17'!K60+'09.10.17'!K60+'16.10.17'!K60+'23.10.17'!K60+'30.10.17'!K60+'06.11.17'!K60+'13.11.17'!K60+'20.11.17'!K60+'27.11.17'!K60+'04.12.17'!K60+'11.12.17'!K60+'18.12.17'!K60+'25.12.17'!K60+'02.01.18'!K60</f>
        <v>29550.65</v>
      </c>
      <c r="L60" s="26">
        <f>'10.01.17'!L49+'16.01.17'!L50+'23.01.17'!L59+'30.01.17'!L58+'06.02.17'!L59+'13.02.17'!L60+'20.02.17'!L60+'27.02.17'!L60+'06.03.17'!L60+'13.03.17'!L60+'20.03.17'!L60+'27.03.17'!L60+'03.04.17'!L60+'10.04.17'!L60+'18.04.17'!L60+'24.04.17'!L60+'03.05.17'!L60+'10.05.17'!L60+'15.05.17'!L60+'22.05.17'!L60+'29.05.17'!L60+'06.06.17'!L60+'12.06.17'!L60+'19.06.17'!L60+'26.06.17'!L60+'03.07.17'!L60+'10.07.17'!L60+'17.07.17'!L60+'24.07.17'!L60+'31.07.17'!L60+'07.08.17'!L60+'14.08.17'!L60+'21.08.17'!L60+'28.08.17'!L60+'04.09.17'!L60+'11.09.17'!L60+'18.09.17'!L60+'25.09.17'!L60+'02.10.17'!L60+'09.10.17'!L60+'16.10.17'!L60+'23.10.17'!L60+'30.10.17'!L60+'06.11.17'!L60+'13.11.17'!L60+'20.11.17'!L60+'27.11.17'!L60+'04.12.17'!L60+'11.12.17'!L60+'18.12.17'!L60+'25.12.17'!L60+'02.01.18'!L60</f>
        <v>29550.649999999998</v>
      </c>
      <c r="M60" s="27">
        <f t="shared" si="6"/>
        <v>0</v>
      </c>
      <c r="N60" s="25">
        <f>'10.01.17'!N49+'16.01.17'!N50+'23.01.17'!N59+'30.01.17'!N58+'06.02.17'!N59+'13.02.17'!N60+'20.02.17'!N60+'27.02.17'!N60+'06.03.17'!N60+'13.03.17'!N60+'20.03.17'!N60+'27.03.17'!N60+'03.04.17'!N60+'10.04.17'!N60+'18.04.17'!N60+'24.04.17'!N60+'03.05.17'!N60+'10.05.17'!N60+'15.05.17'!N60+'22.05.17'!N60+'29.05.17'!N60+'06.06.17'!N60+'12.06.17'!N60+'19.06.17'!N60+'26.06.17'!N60+'03.07.17'!N60+'10.07.17'!N60+'17.07.17'!N60+'24.07.17'!N60+'31.07.17'!N60+'07.08.17'!N60+'14.08.17'!N60+'21.08.17'!N60+'28.08.17'!N60+'04.09.17'!N60+'11.09.17'!N60+'18.09.17'!N60+'25.09.17'!N60+'02.10.17'!N60+'09.10.17'!N60+'16.10.17'!N60+'23.10.17'!N60+'30.10.17'!N60+'06.11.17'!N60+'13.11.17'!N60+'20.11.17'!N60+'27.11.17'!N60+'04.12.17'!N60+'11.12.17'!N60+'18.12.17'!N60+'25.12.17'!N60+'02.01.18'!N60</f>
        <v>3</v>
      </c>
      <c r="O60" s="26">
        <f>'10.01.17'!O49+'16.01.17'!O50+'23.01.17'!O59+'30.01.17'!O58+'06.02.17'!O59+'13.02.17'!O60+'20.02.17'!O60+'27.02.17'!O60+'06.03.17'!O60+'13.03.17'!O60+'20.03.17'!O60+'27.03.17'!O60+'03.04.17'!O60+'10.04.17'!O60+'18.04.17'!O60+'24.04.17'!O60+'03.05.17'!O60+'10.05.17'!O60+'15.05.17'!O60+'22.05.17'!O60+'29.05.17'!O60+'06.06.17'!O60+'12.06.17'!O60+'19.06.17'!O60+'26.06.17'!O60+'03.07.17'!O60+'10.07.17'!O60+'17.07.17'!O60+'24.07.17'!O60+'31.07.17'!O60+'07.08.17'!O60+'14.08.17'!O60+'21.08.17'!O60+'28.08.17'!O60+'04.09.17'!O60+'11.09.17'!O60+'18.09.17'!O60+'25.09.17'!O60+'02.10.17'!O60+'09.10.17'!O60+'16.10.17'!O60+'23.10.17'!O60+'30.10.17'!O60+'06.11.17'!O60+'13.11.17'!O60+'20.11.17'!O60+'27.11.17'!O60+'04.12.17'!O60+'11.12.17'!O60+'18.12.17'!O60+'25.12.17'!O60+'02.01.18'!O60</f>
        <v>17598.05</v>
      </c>
      <c r="P60" s="26">
        <f>'10.01.17'!P49+'16.01.17'!P50+'23.01.17'!P59+'30.01.17'!P58+'06.02.17'!P59+'13.02.17'!P60+'20.02.17'!P60+'27.02.17'!P60+'06.03.17'!P60+'13.03.17'!P60+'20.03.17'!P60+'27.03.17'!P60+'03.04.17'!P60+'10.04.17'!P60+'18.04.17'!P60+'24.04.17'!P60+'03.05.17'!P60+'10.05.17'!P60+'15.05.17'!P60+'22.05.17'!P60+'29.05.17'!P60+'06.06.17'!P60+'12.06.17'!P60+'19.06.17'!P60+'26.06.17'!P60+'03.07.17'!P60+'10.07.17'!P60+'17.07.17'!P60+'24.07.17'!P60+'31.07.17'!P60+'07.08.17'!P60+'14.08.17'!P60+'21.08.17'!P60+'28.08.17'!P60+'04.09.17'!P60+'11.09.17'!P60+'18.09.17'!P60+'25.09.17'!P60+'02.10.17'!P60+'09.10.17'!P60+'16.10.17'!P60+'23.10.17'!P60+'30.10.17'!P60+'06.11.17'!P60+'13.11.17'!P60+'20.11.17'!P60+'27.11.17'!P60+'04.12.17'!P60+'11.12.17'!P60+'18.12.17'!P60+'25.12.17'!P60+'02.01.18'!P60</f>
        <v>17598.05</v>
      </c>
      <c r="Q60" s="30">
        <f t="shared" si="2"/>
        <v>0</v>
      </c>
      <c r="R60" s="2">
        <v>1</v>
      </c>
      <c r="S60" s="2">
        <v>0</v>
      </c>
      <c r="T60" s="2" t="str">
        <f t="shared" si="3"/>
        <v/>
      </c>
      <c r="U60" s="2" t="str">
        <f t="shared" si="4"/>
        <v/>
      </c>
      <c r="V60" s="2" t="str">
        <f t="shared" si="5"/>
        <v/>
      </c>
      <c r="X60" s="60"/>
    </row>
    <row r="61" spans="1:24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>
        <f>'10.01.17'!H50+'16.01.17'!H51+'23.01.17'!H60+'30.01.17'!H59+'06.02.17'!H60+'13.02.17'!H61+'20.02.17'!H61+'27.02.17'!H61+'06.03.17'!H61+'13.03.17'!H61+'20.03.17'!H61+'27.03.17'!H61+'03.04.17'!H61+'10.04.17'!H61+'18.04.17'!H61+'24.04.17'!H61+'03.05.17'!H61+'10.05.17'!H61+'15.05.17'!H61+'22.05.17'!H61+'29.05.17'!H61+'06.06.17'!H61+'12.06.17'!H61+'19.06.17'!H61+'26.06.17'!H61+'03.07.17'!H61+'10.07.17'!H61+'17.07.17'!H61+'24.07.17'!H61+'31.07.17'!H61+'07.08.17'!H61+'14.08.17'!H61+'21.08.17'!H61+'28.08.17'!H61+'04.09.17'!H61+'11.09.17'!H61+'18.09.17'!H61+'25.09.17'!H61+'02.10.17'!H61+'09.10.17'!H61+'16.10.17'!H61+'23.10.17'!H61+'30.10.17'!H61+'06.11.17'!H61+'13.11.17'!H61+'20.11.17'!H61+'27.11.17'!H61+'04.12.17'!H61+'11.12.17'!H61+'18.12.17'!H61+'25.12.17'!H61+'02.01.18'!H61</f>
        <v>0</v>
      </c>
      <c r="I61" s="25">
        <f>'10.01.17'!I50+'16.01.17'!I51+'23.01.17'!I60+'30.01.17'!I59+'06.02.17'!I60+'13.02.17'!I61+'20.02.17'!I61+'27.02.17'!I61+'06.03.17'!I61+'13.03.17'!I61+'20.03.17'!I61+'27.03.17'!I61+'03.04.17'!I61+'10.04.17'!I61+'18.04.17'!I61+'24.04.17'!I61+'03.05.17'!I61+'10.05.17'!I61+'15.05.17'!I61+'22.05.17'!I61+'29.05.17'!I61+'06.06.17'!I61+'12.06.17'!I61+'19.06.17'!I61+'26.06.17'!I61+'03.07.17'!I61+'10.07.17'!I61+'17.07.17'!I61+'24.07.17'!I61+'31.07.17'!I61+'07.08.17'!I61+'14.08.17'!I61+'21.08.17'!I61+'28.08.17'!I61+'04.09.17'!I61+'11.09.17'!I61+'18.09.17'!I61+'25.09.17'!I61+'02.10.17'!I61+'09.10.17'!I61+'16.10.17'!I61+'23.10.17'!I61+'30.10.17'!I61+'06.11.17'!I61+'13.11.17'!I61+'20.11.17'!I61+'27.11.17'!I61+'04.12.17'!I61+'11.12.17'!I61+'18.12.17'!I61+'25.12.17'!I61+'02.01.18'!I61</f>
        <v>0</v>
      </c>
      <c r="J61" s="25">
        <f>'10.01.17'!J50+'16.01.17'!J51+'23.01.17'!J60+'30.01.17'!J59+'06.02.17'!J60+'13.02.17'!J61+'20.02.17'!J61+'27.02.17'!J61+'06.03.17'!J61+'13.03.17'!J61+'20.03.17'!J61+'27.03.17'!J61+'03.04.17'!J61+'10.04.17'!J61+'18.04.17'!J61+'24.04.17'!J61+'03.05.17'!J61+'10.05.17'!J61+'15.05.17'!J61+'22.05.17'!J61+'29.05.17'!J61+'06.06.17'!J61+'12.06.17'!J61+'19.06.17'!J61+'26.06.17'!J61+'03.07.17'!J61+'10.07.17'!J61+'17.07.17'!J61+'24.07.17'!J61+'31.07.17'!J61+'07.08.17'!J61+'14.08.17'!J61+'21.08.17'!J61+'28.08.17'!J61+'04.09.17'!J61+'11.09.17'!J61+'18.09.17'!J61+'25.09.17'!J61+'02.10.17'!J61+'09.10.17'!J61+'16.10.17'!J61+'23.10.17'!J61+'30.10.17'!J61+'06.11.17'!J61+'13.11.17'!J61+'20.11.17'!J61+'27.11.17'!J61+'04.12.17'!J61+'11.12.17'!J61+'18.12.17'!J61+'25.12.17'!J61+'02.01.18'!J61</f>
        <v>0</v>
      </c>
      <c r="K61" s="26">
        <f>'10.01.17'!K50+'16.01.17'!K51+'23.01.17'!K60+'30.01.17'!K59+'06.02.17'!K60+'13.02.17'!K61+'20.02.17'!K61+'27.02.17'!K61+'06.03.17'!K61+'13.03.17'!K61+'20.03.17'!K61+'27.03.17'!K61+'03.04.17'!K61+'10.04.17'!K61+'18.04.17'!K61+'24.04.17'!K61+'03.05.17'!K61+'10.05.17'!K61+'15.05.17'!K61+'22.05.17'!K61+'29.05.17'!K61+'06.06.17'!K61+'12.06.17'!K61+'19.06.17'!K61+'26.06.17'!K61+'03.07.17'!K61+'10.07.17'!K61+'17.07.17'!K61+'24.07.17'!K61+'31.07.17'!K61+'07.08.17'!K61+'14.08.17'!K61+'21.08.17'!K61+'28.08.17'!K61+'04.09.17'!K61+'11.09.17'!K61+'18.09.17'!K61+'25.09.17'!K61+'02.10.17'!K61+'09.10.17'!K61+'16.10.17'!K61+'23.10.17'!K61+'30.10.17'!K61+'06.11.17'!K61+'13.11.17'!K61+'20.11.17'!K61+'27.11.17'!K61+'04.12.17'!K61+'11.12.17'!K61+'18.12.17'!K61+'25.12.17'!K61+'02.01.18'!K61</f>
        <v>0</v>
      </c>
      <c r="L61" s="26">
        <f>'10.01.17'!L50+'16.01.17'!L51+'23.01.17'!L60+'30.01.17'!L59+'06.02.17'!L60+'13.02.17'!L61+'20.02.17'!L61+'27.02.17'!L61+'06.03.17'!L61+'13.03.17'!L61+'20.03.17'!L61+'27.03.17'!L61+'03.04.17'!L61+'10.04.17'!L61+'18.04.17'!L61+'24.04.17'!L61+'03.05.17'!L61+'10.05.17'!L61+'15.05.17'!L61+'22.05.17'!L61+'29.05.17'!L61+'06.06.17'!L61+'12.06.17'!L61+'19.06.17'!L61+'26.06.17'!L61+'03.07.17'!L61+'10.07.17'!L61+'17.07.17'!L61+'24.07.17'!L61+'31.07.17'!L61+'07.08.17'!L61+'14.08.17'!L61+'21.08.17'!L61+'28.08.17'!L61+'04.09.17'!L61+'11.09.17'!L61+'18.09.17'!L61+'25.09.17'!L61+'02.10.17'!L61+'09.10.17'!L61+'16.10.17'!L61+'23.10.17'!L61+'30.10.17'!L61+'06.11.17'!L61+'13.11.17'!L61+'20.11.17'!L61+'27.11.17'!L61+'04.12.17'!L61+'11.12.17'!L61+'18.12.17'!L61+'25.12.17'!L61+'02.01.18'!L61</f>
        <v>0</v>
      </c>
      <c r="M61" s="27">
        <f t="shared" si="6"/>
        <v>0</v>
      </c>
      <c r="N61" s="25">
        <f>'10.01.17'!N50+'16.01.17'!N51+'23.01.17'!N60+'30.01.17'!N59+'06.02.17'!N60+'13.02.17'!N61+'20.02.17'!N61+'27.02.17'!N61+'06.03.17'!N61+'13.03.17'!N61+'20.03.17'!N61+'27.03.17'!N61+'03.04.17'!N61+'10.04.17'!N61+'18.04.17'!N61+'24.04.17'!N61+'03.05.17'!N61+'10.05.17'!N61+'15.05.17'!N61+'22.05.17'!N61+'29.05.17'!N61+'06.06.17'!N61+'12.06.17'!N61+'19.06.17'!N61+'26.06.17'!N61+'03.07.17'!N61+'10.07.17'!N61+'17.07.17'!N61+'24.07.17'!N61+'31.07.17'!N61+'07.08.17'!N61+'14.08.17'!N61+'21.08.17'!N61+'28.08.17'!N61+'04.09.17'!N61+'11.09.17'!N61+'18.09.17'!N61+'25.09.17'!N61+'02.10.17'!N61+'09.10.17'!N61+'16.10.17'!N61+'23.10.17'!N61+'30.10.17'!N61+'06.11.17'!N61+'13.11.17'!N61+'20.11.17'!N61+'27.11.17'!N61+'04.12.17'!N61+'11.12.17'!N61+'18.12.17'!N61+'25.12.17'!N61+'02.01.18'!N61</f>
        <v>7</v>
      </c>
      <c r="O61" s="26">
        <f>'10.01.17'!O50+'16.01.17'!O51+'23.01.17'!O60+'30.01.17'!O59+'06.02.17'!O60+'13.02.17'!O61+'20.02.17'!O61+'27.02.17'!O61+'06.03.17'!O61+'13.03.17'!O61+'20.03.17'!O61+'27.03.17'!O61+'03.04.17'!O61+'10.04.17'!O61+'18.04.17'!O61+'24.04.17'!O61+'03.05.17'!O61+'10.05.17'!O61+'15.05.17'!O61+'22.05.17'!O61+'29.05.17'!O61+'06.06.17'!O61+'12.06.17'!O61+'19.06.17'!O61+'26.06.17'!O61+'03.07.17'!O61+'10.07.17'!O61+'17.07.17'!O61+'24.07.17'!O61+'31.07.17'!O61+'07.08.17'!O61+'14.08.17'!O61+'21.08.17'!O61+'28.08.17'!O61+'04.09.17'!O61+'11.09.17'!O61+'18.09.17'!O61+'25.09.17'!O61+'02.10.17'!O61+'09.10.17'!O61+'16.10.17'!O61+'23.10.17'!O61+'30.10.17'!O61+'06.11.17'!O61+'13.11.17'!O61+'20.11.17'!O61+'27.11.17'!O61+'04.12.17'!O61+'11.12.17'!O61+'18.12.17'!O61+'25.12.17'!O61+'02.01.18'!O61</f>
        <v>5255.8099999999995</v>
      </c>
      <c r="P61" s="26">
        <f>'10.01.17'!P50+'16.01.17'!P51+'23.01.17'!P60+'30.01.17'!P59+'06.02.17'!P60+'13.02.17'!P61+'20.02.17'!P61+'27.02.17'!P61+'06.03.17'!P61+'13.03.17'!P61+'20.03.17'!P61+'27.03.17'!P61+'03.04.17'!P61+'10.04.17'!P61+'18.04.17'!P61+'24.04.17'!P61+'03.05.17'!P61+'10.05.17'!P61+'15.05.17'!P61+'22.05.17'!P61+'29.05.17'!P61+'06.06.17'!P61+'12.06.17'!P61+'19.06.17'!P61+'26.06.17'!P61+'03.07.17'!P61+'10.07.17'!P61+'17.07.17'!P61+'24.07.17'!P61+'31.07.17'!P61+'07.08.17'!P61+'14.08.17'!P61+'21.08.17'!P61+'28.08.17'!P61+'04.09.17'!P61+'11.09.17'!P61+'18.09.17'!P61+'25.09.17'!P61+'02.10.17'!P61+'09.10.17'!P61+'16.10.17'!P61+'23.10.17'!P61+'30.10.17'!P61+'06.11.17'!P61+'13.11.17'!P61+'20.11.17'!P61+'27.11.17'!P61+'04.12.17'!P61+'11.12.17'!P61+'18.12.17'!P61+'25.12.17'!P61+'02.01.18'!P61</f>
        <v>5255.81</v>
      </c>
      <c r="Q61" s="30">
        <f t="shared" si="2"/>
        <v>0</v>
      </c>
      <c r="R61" s="2">
        <v>0</v>
      </c>
      <c r="S61" s="2">
        <v>1</v>
      </c>
      <c r="T61" s="2" t="str">
        <f t="shared" si="3"/>
        <v/>
      </c>
      <c r="U61" s="2" t="str">
        <f t="shared" si="4"/>
        <v/>
      </c>
      <c r="V61" s="2" t="str">
        <f t="shared" si="5"/>
        <v/>
      </c>
      <c r="X61" s="60"/>
    </row>
    <row r="62" spans="1:24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f>'30.01.17'!H60+'06.02.17'!H61+'13.02.17'!H62+'20.02.17'!H62+'27.02.17'!H62+'06.03.17'!H62+'13.03.17'!H62+'20.03.17'!H62+'27.03.17'!H62+'03.04.17'!H62+'10.04.17'!H62+'18.04.17'!H62+'24.04.17'!H62+'03.05.17'!H62+'10.05.17'!H62+'15.05.17'!H62+'22.05.17'!H62+'29.05.17'!H62+'06.06.17'!H62+'12.06.17'!H62+'19.06.17'!H62+'26.06.17'!H62+'03.07.17'!H62+'10.07.17'!H62+'17.07.17'!H62+'24.07.17'!H62+'31.07.17'!H62+'07.08.17'!H62+'14.08.17'!H62+'21.08.17'!H62+'28.08.17'!H62+'04.09.17'!H62+'11.09.17'!H62+'18.09.17'!H62+'25.09.17'!H62+'02.10.17'!H62+'09.10.17'!H62+'16.10.17'!H62+'23.10.17'!H62+'30.10.17'!H62+'06.11.17'!H62+'13.11.17'!H62+'20.11.17'!H62+'27.11.17'!H62+'04.12.17'!H62+'11.12.17'!H62+'18.12.17'!H62+'25.12.17'!H62+'02.01.18'!H62</f>
        <v>6</v>
      </c>
      <c r="I62" s="25">
        <f>'30.01.17'!I60+'06.02.17'!I61+'13.02.17'!I62+'20.02.17'!I62+'27.02.17'!I62+'06.03.17'!I62+'13.03.17'!I62+'20.03.17'!I62+'27.03.17'!I62+'03.04.17'!I62+'10.04.17'!I62+'18.04.17'!I62+'24.04.17'!I62+'03.05.17'!I62+'10.05.17'!I62+'15.05.17'!I62+'22.05.17'!I62+'29.05.17'!I62+'06.06.17'!I62+'12.06.17'!I62+'19.06.17'!I62+'26.06.17'!I62+'03.07.17'!I62+'10.07.17'!I62+'17.07.17'!I62+'24.07.17'!I62+'31.07.17'!I62+'07.08.17'!I62+'14.08.17'!I62+'21.08.17'!I62+'28.08.17'!I62+'04.09.17'!I62+'11.09.17'!I62+'18.09.17'!I62+'25.09.17'!I62+'02.10.17'!I62+'09.10.17'!I62+'16.10.17'!I62+'23.10.17'!I62+'30.10.17'!I62+'06.11.17'!I62+'13.11.17'!I62+'20.11.17'!I62+'27.11.17'!I62+'04.12.17'!I62+'11.12.17'!I62+'18.12.17'!I62+'25.12.17'!I62+'02.01.18'!I62</f>
        <v>0</v>
      </c>
      <c r="J62" s="25">
        <f>'30.01.17'!J60+'06.02.17'!J61+'13.02.17'!J62+'20.02.17'!J62+'27.02.17'!J62+'06.03.17'!J62+'13.03.17'!J62+'20.03.17'!J62+'27.03.17'!J62+'03.04.17'!J62+'10.04.17'!J62+'18.04.17'!J62+'24.04.17'!J62+'03.05.17'!J62+'10.05.17'!J62+'15.05.17'!J62+'22.05.17'!J62+'29.05.17'!J62+'06.06.17'!J62+'12.06.17'!J62+'19.06.17'!J62+'26.06.17'!J62+'03.07.17'!J62+'10.07.17'!J62+'17.07.17'!J62+'24.07.17'!J62+'31.07.17'!J62+'07.08.17'!J62+'14.08.17'!J62+'21.08.17'!J62+'28.08.17'!J62+'04.09.17'!J62+'11.09.17'!J62+'18.09.17'!J62+'25.09.17'!J62+'02.10.17'!J62+'09.10.17'!J62+'16.10.17'!J62+'23.10.17'!J62+'30.10.17'!J62+'06.11.17'!J62+'13.11.17'!J62+'20.11.17'!J62+'27.11.17'!J62+'04.12.17'!J62+'11.12.17'!J62+'18.12.17'!J62+'25.12.17'!J62+'02.01.18'!J62</f>
        <v>0</v>
      </c>
      <c r="K62" s="26">
        <f>'30.01.17'!K60+'06.02.17'!K61+'13.02.17'!K62+'20.02.17'!K62+'27.02.17'!K62+'06.03.17'!K62+'13.03.17'!K62+'20.03.17'!K62+'27.03.17'!K62+'03.04.17'!K62+'10.04.17'!K62+'18.04.17'!K62+'24.04.17'!K62+'03.05.17'!K62+'10.05.17'!K62+'15.05.17'!K62+'22.05.17'!K62+'29.05.17'!K62+'06.06.17'!K62+'12.06.17'!K62+'19.06.17'!K62+'26.06.17'!K62+'03.07.17'!K62+'10.07.17'!K62+'17.07.17'!K62+'24.07.17'!K62+'31.07.17'!K62+'07.08.17'!K62+'14.08.17'!K62+'21.08.17'!K62+'28.08.17'!K62+'04.09.17'!K62+'11.09.17'!K62+'18.09.17'!K62+'25.09.17'!K62+'02.10.17'!K62+'09.10.17'!K62+'16.10.17'!K62+'23.10.17'!K62+'30.10.17'!K62+'06.11.17'!K62+'13.11.17'!K62+'20.11.17'!K62+'27.11.17'!K62+'04.12.17'!K62+'11.12.17'!K62+'18.12.17'!K62+'25.12.17'!K62+'02.01.18'!K62</f>
        <v>0</v>
      </c>
      <c r="L62" s="26">
        <f>'30.01.17'!L60+'06.02.17'!L61+'13.02.17'!L62+'20.02.17'!L62+'27.02.17'!L62+'06.03.17'!L62+'13.03.17'!L62+'20.03.17'!L62+'27.03.17'!L62+'03.04.17'!L62+'10.04.17'!L62+'18.04.17'!L62+'24.04.17'!L62+'03.05.17'!L62+'10.05.17'!L62+'15.05.17'!L62+'22.05.17'!L62+'29.05.17'!L62+'06.06.17'!L62+'12.06.17'!L62+'19.06.17'!L62+'26.06.17'!L62+'03.07.17'!L62+'10.07.17'!L62+'17.07.17'!L62+'24.07.17'!L62+'31.07.17'!L62+'07.08.17'!L62+'14.08.17'!L62+'21.08.17'!L62+'28.08.17'!L62+'04.09.17'!L62+'11.09.17'!L62+'18.09.17'!L62+'25.09.17'!L62+'02.10.17'!L62+'09.10.17'!L62+'16.10.17'!L62+'23.10.17'!L62+'30.10.17'!L62+'06.11.17'!L62+'13.11.17'!L62+'20.11.17'!L62+'27.11.17'!L62+'04.12.17'!L62+'11.12.17'!L62+'18.12.17'!L62+'25.12.17'!L62+'02.01.18'!L62</f>
        <v>0</v>
      </c>
      <c r="M62" s="27">
        <f t="shared" si="6"/>
        <v>0</v>
      </c>
      <c r="N62" s="25">
        <f>'30.01.17'!N60+'06.02.17'!N61+'13.02.17'!N62+'20.02.17'!N62+'27.02.17'!N62+'06.03.17'!N62+'13.03.17'!N62+'20.03.17'!N62+'27.03.17'!N62+'03.04.17'!N62+'10.04.17'!N62+'18.04.17'!N62+'24.04.17'!N62+'03.05.17'!N62+'10.05.17'!N62+'15.05.17'!N62+'22.05.17'!N62+'29.05.17'!N62+'06.06.17'!N62+'12.06.17'!N62+'19.06.17'!N62+'26.06.17'!N62+'03.07.17'!N62+'10.07.17'!N62+'17.07.17'!N62+'24.07.17'!N62+'31.07.17'!N62+'07.08.17'!N62+'14.08.17'!N62+'21.08.17'!N62+'28.08.17'!N62+'04.09.17'!N62+'11.09.17'!N62+'18.09.17'!N62+'25.09.17'!N62+'02.10.17'!N62+'09.10.17'!N62+'16.10.17'!N62+'23.10.17'!N62+'30.10.17'!N62+'06.11.17'!N62+'13.11.17'!N62+'20.11.17'!N62+'27.11.17'!N62+'04.12.17'!N62+'11.12.17'!N62+'18.12.17'!N62+'25.12.17'!N62+'02.01.18'!N62</f>
        <v>0</v>
      </c>
      <c r="O62" s="26">
        <f>'30.01.17'!O60+'06.02.17'!O61+'13.02.17'!O62+'20.02.17'!O62+'27.02.17'!O62+'06.03.17'!O62+'13.03.17'!O62+'20.03.17'!O62+'27.03.17'!O62+'03.04.17'!O62+'10.04.17'!O62+'18.04.17'!O62+'24.04.17'!O62+'03.05.17'!O62+'10.05.17'!O62+'15.05.17'!O62+'22.05.17'!O62+'29.05.17'!O62+'06.06.17'!O62+'12.06.17'!O62+'19.06.17'!O62+'26.06.17'!O62+'03.07.17'!O62+'10.07.17'!O62+'17.07.17'!O62+'24.07.17'!O62+'31.07.17'!O62+'07.08.17'!O62+'14.08.17'!O62+'21.08.17'!O62+'28.08.17'!O62+'04.09.17'!O62+'11.09.17'!O62+'18.09.17'!O62+'25.09.17'!O62+'02.10.17'!O62+'09.10.17'!O62+'16.10.17'!O62+'23.10.17'!O62+'30.10.17'!O62+'06.11.17'!O62+'13.11.17'!O62+'20.11.17'!O62+'27.11.17'!O62+'04.12.17'!O62+'11.12.17'!O62+'18.12.17'!O62+'25.12.17'!O62+'02.01.18'!O62</f>
        <v>0</v>
      </c>
      <c r="P62" s="26">
        <f>'30.01.17'!P60+'06.02.17'!P61+'13.02.17'!P62+'20.02.17'!P62+'27.02.17'!P62+'06.03.17'!P62+'13.03.17'!P62+'20.03.17'!P62+'27.03.17'!P62+'03.04.17'!P62+'10.04.17'!P62+'18.04.17'!P62+'24.04.17'!P62+'03.05.17'!P62+'10.05.17'!P62+'15.05.17'!P62+'22.05.17'!P62+'29.05.17'!P62+'06.06.17'!P62+'12.06.17'!P62+'19.06.17'!P62+'26.06.17'!P62+'03.07.17'!P62+'10.07.17'!P62+'17.07.17'!P62+'24.07.17'!P62+'31.07.17'!P62+'07.08.17'!P62+'14.08.17'!P62+'21.08.17'!P62+'28.08.17'!P62+'04.09.17'!P62+'11.09.17'!P62+'18.09.17'!P62+'25.09.17'!P62+'02.10.17'!P62+'09.10.17'!P62+'16.10.17'!P62+'23.10.17'!P62+'30.10.17'!P62+'06.11.17'!P62+'13.11.17'!P62+'20.11.17'!P62+'27.11.17'!P62+'04.12.17'!P62+'11.12.17'!P62+'18.12.17'!P62+'25.12.17'!P62+'02.01.18'!P62</f>
        <v>0</v>
      </c>
      <c r="Q62" s="30">
        <f t="shared" si="2"/>
        <v>0</v>
      </c>
      <c r="R62" s="2">
        <v>1</v>
      </c>
      <c r="S62" s="2">
        <v>0</v>
      </c>
      <c r="T62" s="2" t="str">
        <f t="shared" si="3"/>
        <v/>
      </c>
      <c r="U62" s="2" t="str">
        <f t="shared" si="4"/>
        <v/>
      </c>
      <c r="V62" s="2" t="str">
        <f t="shared" si="5"/>
        <v/>
      </c>
      <c r="X62" s="60"/>
    </row>
    <row r="63" spans="1:24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f>'10.01.17'!H51+'16.01.17'!H52+'23.01.17'!H61+'30.01.17'!H61+'06.02.17'!H62+'13.02.17'!H63+'20.02.17'!H63+'27.02.17'!H63+'06.03.17'!H63+'13.03.17'!H63+'20.03.17'!H63+'27.03.17'!H63+'03.04.17'!H63+'10.04.17'!H63+'18.04.17'!H63+'24.04.17'!H63+'03.05.17'!H63+'10.05.17'!H63+'15.05.17'!H63+'22.05.17'!H63+'29.05.17'!H63+'06.06.17'!H63+'12.06.17'!H63+'19.06.17'!H63+'26.06.17'!H63+'03.07.17'!H63+'10.07.17'!H63+'17.07.17'!H63+'24.07.17'!H63+'31.07.17'!H63+'07.08.17'!H63+'14.08.17'!H63+'21.08.17'!H63+'28.08.17'!H63+'04.09.17'!H63+'11.09.17'!H63+'18.09.17'!H63+'25.09.17'!H63+'02.10.17'!H63+'09.10.17'!H63+'16.10.17'!H63+'23.10.17'!H63+'30.10.17'!H63+'06.11.17'!H63+'13.11.17'!H63+'20.11.17'!H63+'27.11.17'!H63+'04.12.17'!H63+'11.12.17'!H63+'18.12.17'!H63+'25.12.17'!H63+'02.01.18'!H63</f>
        <v>11</v>
      </c>
      <c r="I63" s="25">
        <f>'10.01.17'!I51+'16.01.17'!I52+'23.01.17'!I61+'30.01.17'!I61+'06.02.17'!I62+'13.02.17'!I63+'20.02.17'!I63+'27.02.17'!I63+'06.03.17'!I63+'13.03.17'!I63+'20.03.17'!I63+'27.03.17'!I63+'03.04.17'!I63+'10.04.17'!I63+'18.04.17'!I63+'24.04.17'!I63+'03.05.17'!I63+'10.05.17'!I63+'15.05.17'!I63+'22.05.17'!I63+'29.05.17'!I63+'06.06.17'!I63+'12.06.17'!I63+'19.06.17'!I63+'26.06.17'!I63+'03.07.17'!I63+'10.07.17'!I63+'17.07.17'!I63+'24.07.17'!I63+'31.07.17'!I63+'07.08.17'!I63+'14.08.17'!I63+'21.08.17'!I63+'28.08.17'!I63+'04.09.17'!I63+'11.09.17'!I63+'18.09.17'!I63+'25.09.17'!I63+'02.10.17'!I63+'09.10.17'!I63+'16.10.17'!I63+'23.10.17'!I63+'30.10.17'!I63+'06.11.17'!I63+'13.11.17'!I63+'20.11.17'!I63+'27.11.17'!I63+'04.12.17'!I63+'11.12.17'!I63+'18.12.17'!I63+'25.12.17'!I63+'02.01.18'!I63</f>
        <v>7</v>
      </c>
      <c r="J63" s="25">
        <f>'10.01.17'!J51+'16.01.17'!J52+'23.01.17'!J61+'30.01.17'!J61+'06.02.17'!J62+'13.02.17'!J63+'20.02.17'!J63+'27.02.17'!J63+'06.03.17'!J63+'13.03.17'!J63+'20.03.17'!J63+'27.03.17'!J63+'03.04.17'!J63+'10.04.17'!J63+'18.04.17'!J63+'24.04.17'!J63+'03.05.17'!J63+'10.05.17'!J63+'15.05.17'!J63+'22.05.17'!J63+'29.05.17'!J63+'06.06.17'!J63+'12.06.17'!J63+'19.06.17'!J63+'26.06.17'!J63+'03.07.17'!J63+'10.07.17'!J63+'17.07.17'!J63+'24.07.17'!J63+'31.07.17'!J63+'07.08.17'!J63+'14.08.17'!J63+'21.08.17'!J63+'28.08.17'!J63+'04.09.17'!J63+'11.09.17'!J63+'18.09.17'!J63+'25.09.17'!J63+'02.10.17'!J63+'09.10.17'!J63+'16.10.17'!J63+'23.10.17'!J63+'30.10.17'!J63+'06.11.17'!J63+'13.11.17'!J63+'20.11.17'!J63+'27.11.17'!J63+'04.12.17'!J63+'11.12.17'!J63+'18.12.17'!J63+'25.12.17'!J63+'02.01.18'!J63</f>
        <v>8</v>
      </c>
      <c r="K63" s="26">
        <f>'10.01.17'!K51+'16.01.17'!K52+'23.01.17'!K61+'30.01.17'!K61+'06.02.17'!K62+'13.02.17'!K63+'20.02.17'!K63+'27.02.17'!K63+'06.03.17'!K63+'13.03.17'!K63+'20.03.17'!K63+'27.03.17'!K63+'03.04.17'!K63+'10.04.17'!K63+'18.04.17'!K63+'24.04.17'!K63+'03.05.17'!K63+'10.05.17'!K63+'15.05.17'!K63+'22.05.17'!K63+'29.05.17'!K63+'06.06.17'!K63+'12.06.17'!K63+'19.06.17'!K63+'26.06.17'!K63+'03.07.17'!K63+'10.07.17'!K63+'17.07.17'!K63+'24.07.17'!K63+'31.07.17'!K63+'07.08.17'!K63+'14.08.17'!K63+'21.08.17'!K63+'28.08.17'!K63+'04.09.17'!K63+'11.09.17'!K63+'18.09.17'!K63+'25.09.17'!K63+'02.10.17'!K63+'09.10.17'!K63+'16.10.17'!K63+'23.10.17'!K63+'30.10.17'!K63+'06.11.17'!K63+'13.11.17'!K63+'20.11.17'!K63+'27.11.17'!K63+'04.12.17'!K63+'11.12.17'!K63+'18.12.17'!K63+'25.12.17'!K63+'02.01.18'!K63</f>
        <v>5017.29</v>
      </c>
      <c r="L63" s="26">
        <f>'10.01.17'!L51+'16.01.17'!L52+'23.01.17'!L61+'30.01.17'!L61+'06.02.17'!L62+'13.02.17'!L63+'20.02.17'!L63+'27.02.17'!L63+'06.03.17'!L63+'13.03.17'!L63+'20.03.17'!L63+'27.03.17'!L63+'03.04.17'!L63+'10.04.17'!L63+'18.04.17'!L63+'24.04.17'!L63+'03.05.17'!L63+'10.05.17'!L63+'15.05.17'!L63+'22.05.17'!L63+'29.05.17'!L63+'06.06.17'!L63+'12.06.17'!L63+'19.06.17'!L63+'26.06.17'!L63+'03.07.17'!L63+'10.07.17'!L63+'17.07.17'!L63+'24.07.17'!L63+'31.07.17'!L63+'07.08.17'!L63+'14.08.17'!L63+'21.08.17'!L63+'28.08.17'!L63+'04.09.17'!L63+'11.09.17'!L63+'18.09.17'!L63+'25.09.17'!L63+'02.10.17'!L63+'09.10.17'!L63+'16.10.17'!L63+'23.10.17'!L63+'30.10.17'!L63+'06.11.17'!L63+'13.11.17'!L63+'20.11.17'!L63+'27.11.17'!L63+'04.12.17'!L63+'11.12.17'!L63+'18.12.17'!L63+'25.12.17'!L63+'02.01.18'!L63</f>
        <v>5017.29</v>
      </c>
      <c r="M63" s="27">
        <f t="shared" si="6"/>
        <v>0</v>
      </c>
      <c r="N63" s="25">
        <f>'10.01.17'!N51+'16.01.17'!N52+'23.01.17'!N61+'30.01.17'!N61+'06.02.17'!N62+'13.02.17'!N63+'20.02.17'!N63+'27.02.17'!N63+'06.03.17'!N63+'13.03.17'!N63+'20.03.17'!N63+'27.03.17'!N63+'03.04.17'!N63+'10.04.17'!N63+'18.04.17'!N63+'24.04.17'!N63+'03.05.17'!N63+'10.05.17'!N63+'15.05.17'!N63+'22.05.17'!N63+'29.05.17'!N63+'06.06.17'!N63+'12.06.17'!N63+'19.06.17'!N63+'26.06.17'!N63+'03.07.17'!N63+'10.07.17'!N63+'17.07.17'!N63+'24.07.17'!N63+'31.07.17'!N63+'07.08.17'!N63+'14.08.17'!N63+'21.08.17'!N63+'28.08.17'!N63+'04.09.17'!N63+'11.09.17'!N63+'18.09.17'!N63+'25.09.17'!N63+'02.10.17'!N63+'09.10.17'!N63+'16.10.17'!N63+'23.10.17'!N63+'30.10.17'!N63+'06.11.17'!N63+'13.11.17'!N63+'20.11.17'!N63+'27.11.17'!N63+'04.12.17'!N63+'11.12.17'!N63+'18.12.17'!N63+'25.12.17'!N63+'02.01.18'!N63</f>
        <v>5</v>
      </c>
      <c r="O63" s="26">
        <f>'10.01.17'!O51+'16.01.17'!O52+'23.01.17'!O61+'30.01.17'!O61+'06.02.17'!O62+'13.02.17'!O63+'20.02.17'!O63+'27.02.17'!O63+'06.03.17'!O63+'13.03.17'!O63+'20.03.17'!O63+'27.03.17'!O63+'03.04.17'!O63+'10.04.17'!O63+'18.04.17'!O63+'24.04.17'!O63+'03.05.17'!O63+'10.05.17'!O63+'15.05.17'!O63+'22.05.17'!O63+'29.05.17'!O63+'06.06.17'!O63+'12.06.17'!O63+'19.06.17'!O63+'26.06.17'!O63+'03.07.17'!O63+'10.07.17'!O63+'17.07.17'!O63+'24.07.17'!O63+'31.07.17'!O63+'07.08.17'!O63+'14.08.17'!O63+'21.08.17'!O63+'28.08.17'!O63+'04.09.17'!O63+'11.09.17'!O63+'18.09.17'!O63+'25.09.17'!O63+'02.10.17'!O63+'09.10.17'!O63+'16.10.17'!O63+'23.10.17'!O63+'30.10.17'!O63+'06.11.17'!O63+'13.11.17'!O63+'20.11.17'!O63+'27.11.17'!O63+'04.12.17'!O63+'11.12.17'!O63+'18.12.17'!O63+'25.12.17'!O63+'02.01.18'!O63</f>
        <v>14845.970000000001</v>
      </c>
      <c r="P63" s="26">
        <f>'10.01.17'!P51+'16.01.17'!P52+'23.01.17'!P61+'30.01.17'!P61+'06.02.17'!P62+'13.02.17'!P63+'20.02.17'!P63+'27.02.17'!P63+'06.03.17'!P63+'13.03.17'!P63+'20.03.17'!P63+'27.03.17'!P63+'03.04.17'!P63+'10.04.17'!P63+'18.04.17'!P63+'24.04.17'!P63+'03.05.17'!P63+'10.05.17'!P63+'15.05.17'!P63+'22.05.17'!P63+'29.05.17'!P63+'06.06.17'!P63+'12.06.17'!P63+'19.06.17'!P63+'26.06.17'!P63+'03.07.17'!P63+'10.07.17'!P63+'17.07.17'!P63+'24.07.17'!P63+'31.07.17'!P63+'07.08.17'!P63+'14.08.17'!P63+'21.08.17'!P63+'28.08.17'!P63+'04.09.17'!P63+'11.09.17'!P63+'18.09.17'!P63+'25.09.17'!P63+'02.10.17'!P63+'09.10.17'!P63+'16.10.17'!P63+'23.10.17'!P63+'30.10.17'!P63+'06.11.17'!P63+'13.11.17'!P63+'20.11.17'!P63+'27.11.17'!P63+'04.12.17'!P63+'11.12.17'!P63+'18.12.17'!P63+'25.12.17'!P63+'02.01.18'!P63</f>
        <v>14845.970000000001</v>
      </c>
      <c r="Q63" s="30">
        <f t="shared" si="2"/>
        <v>0</v>
      </c>
      <c r="R63" s="2">
        <v>1</v>
      </c>
      <c r="S63" s="2">
        <v>0</v>
      </c>
      <c r="T63" s="2" t="str">
        <f t="shared" si="3"/>
        <v/>
      </c>
      <c r="U63" s="2" t="str">
        <f t="shared" si="4"/>
        <v/>
      </c>
      <c r="V63" s="2" t="str">
        <f t="shared" si="5"/>
        <v/>
      </c>
      <c r="X63" s="60"/>
    </row>
    <row r="64" spans="1:24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f>'30.01.17'!H62+'06.02.17'!H63+'13.02.17'!H64+'20.02.17'!H64+'27.02.17'!H64+'06.03.17'!H64+'13.03.17'!H64+'20.03.17'!H64+'27.03.17'!H64+'03.04.17'!H64+'10.04.17'!H64+'18.04.17'!H64+'24.04.17'!H64+'03.05.17'!H64+'10.05.17'!H64+'15.05.17'!H64+'22.05.17'!H64+'29.05.17'!H64+'06.06.17'!H64+'12.06.17'!H64+'19.06.17'!H64+'26.06.17'!H64+'03.07.17'!H64+'10.07.17'!H64+'17.07.17'!H64+'24.07.17'!H64+'31.07.17'!H64+'07.08.17'!H64+'14.08.17'!H64+'21.08.17'!H64+'28.08.17'!H64+'04.09.17'!H64+'11.09.17'!H64+'18.09.17'!H64+'25.09.17'!H64+'02.10.17'!H64+'09.10.17'!H64+'16.10.17'!H64+'23.10.17'!H64+'30.10.17'!H64+'06.11.17'!H64+'13.11.17'!H64+'20.11.17'!H64+'27.11.17'!H64+'04.12.17'!H64+'11.12.17'!H64+'18.12.17'!H64+'25.12.17'!H64+'02.01.18'!H64</f>
        <v>8</v>
      </c>
      <c r="I64" s="25">
        <f>'30.01.17'!I62+'06.02.17'!I63+'13.02.17'!I64+'20.02.17'!I64+'27.02.17'!I64+'06.03.17'!I64+'13.03.17'!I64+'20.03.17'!I64+'27.03.17'!I64+'03.04.17'!I64+'10.04.17'!I64+'18.04.17'!I64+'24.04.17'!I64+'03.05.17'!I64+'10.05.17'!I64+'15.05.17'!I64+'22.05.17'!I64+'29.05.17'!I64+'06.06.17'!I64+'12.06.17'!I64+'19.06.17'!I64+'26.06.17'!I64+'03.07.17'!I64+'10.07.17'!I64+'17.07.17'!I64+'24.07.17'!I64+'31.07.17'!I64+'07.08.17'!I64+'14.08.17'!I64+'21.08.17'!I64+'28.08.17'!I64+'04.09.17'!I64+'11.09.17'!I64+'18.09.17'!I64+'25.09.17'!I64+'02.10.17'!I64+'09.10.17'!I64+'16.10.17'!I64+'23.10.17'!I64+'30.10.17'!I64+'06.11.17'!I64+'13.11.17'!I64+'20.11.17'!I64+'27.11.17'!I64+'04.12.17'!I64+'11.12.17'!I64+'18.12.17'!I64+'25.12.17'!I64+'02.01.18'!I64</f>
        <v>2</v>
      </c>
      <c r="J64" s="25">
        <f>'30.01.17'!J62+'06.02.17'!J63+'13.02.17'!J64+'20.02.17'!J64+'27.02.17'!J64+'06.03.17'!J64+'13.03.17'!J64+'20.03.17'!J64+'27.03.17'!J64+'03.04.17'!J64+'10.04.17'!J64+'18.04.17'!J64+'24.04.17'!J64+'03.05.17'!J64+'10.05.17'!J64+'15.05.17'!J64+'22.05.17'!J64+'29.05.17'!J64+'06.06.17'!J64+'12.06.17'!J64+'19.06.17'!J64+'26.06.17'!J64+'03.07.17'!J64+'10.07.17'!J64+'17.07.17'!J64+'24.07.17'!J64+'31.07.17'!J64+'07.08.17'!J64+'14.08.17'!J64+'21.08.17'!J64+'28.08.17'!J64+'04.09.17'!J64+'11.09.17'!J64+'18.09.17'!J64+'25.09.17'!J64+'02.10.17'!J64+'09.10.17'!J64+'16.10.17'!J64+'23.10.17'!J64+'30.10.17'!J64+'06.11.17'!J64+'13.11.17'!J64+'20.11.17'!J64+'27.11.17'!J64+'04.12.17'!J64+'11.12.17'!J64+'18.12.17'!J64+'25.12.17'!J64+'02.01.18'!J64</f>
        <v>2</v>
      </c>
      <c r="K64" s="26">
        <f>'30.01.17'!K62+'06.02.17'!K63+'13.02.17'!K64+'20.02.17'!K64+'27.02.17'!K64+'06.03.17'!K64+'13.03.17'!K64+'20.03.17'!K64+'27.03.17'!K64+'03.04.17'!K64+'10.04.17'!K64+'18.04.17'!K64+'24.04.17'!K64+'03.05.17'!K64+'10.05.17'!K64+'15.05.17'!K64+'22.05.17'!K64+'29.05.17'!K64+'06.06.17'!K64+'12.06.17'!K64+'19.06.17'!K64+'26.06.17'!K64+'03.07.17'!K64+'10.07.17'!K64+'17.07.17'!K64+'24.07.17'!K64+'31.07.17'!K64+'07.08.17'!K64+'14.08.17'!K64+'21.08.17'!K64+'28.08.17'!K64+'04.09.17'!K64+'11.09.17'!K64+'18.09.17'!K64+'25.09.17'!K64+'02.10.17'!K64+'09.10.17'!K64+'16.10.17'!K64+'23.10.17'!K64+'30.10.17'!K64+'06.11.17'!K64+'13.11.17'!K64+'20.11.17'!K64+'27.11.17'!K64+'04.12.17'!K64+'11.12.17'!K64+'18.12.17'!K64+'25.12.17'!K64+'02.01.18'!K64</f>
        <v>1599.8</v>
      </c>
      <c r="L64" s="26">
        <f>'30.01.17'!L62+'06.02.17'!L63+'13.02.17'!L64+'20.02.17'!L64+'27.02.17'!L64+'06.03.17'!L64+'13.03.17'!L64+'20.03.17'!L64+'27.03.17'!L64+'03.04.17'!L64+'10.04.17'!L64+'18.04.17'!L64+'24.04.17'!L64+'03.05.17'!L64+'10.05.17'!L64+'15.05.17'!L64+'22.05.17'!L64+'29.05.17'!L64+'06.06.17'!L64+'12.06.17'!L64+'19.06.17'!L64+'26.06.17'!L64+'03.07.17'!L64+'10.07.17'!L64+'17.07.17'!L64+'24.07.17'!L64+'31.07.17'!L64+'07.08.17'!L64+'14.08.17'!L64+'21.08.17'!L64+'28.08.17'!L64+'04.09.17'!L64+'11.09.17'!L64+'18.09.17'!L64+'25.09.17'!L64+'02.10.17'!L64+'09.10.17'!L64+'16.10.17'!L64+'23.10.17'!L64+'30.10.17'!L64+'06.11.17'!L64+'13.11.17'!L64+'20.11.17'!L64+'27.11.17'!L64+'04.12.17'!L64+'11.12.17'!L64+'18.12.17'!L64+'25.12.17'!L64+'02.01.18'!L64</f>
        <v>1599.8</v>
      </c>
      <c r="M64" s="27">
        <f t="shared" si="6"/>
        <v>0</v>
      </c>
      <c r="N64" s="25">
        <f>'30.01.17'!N62+'06.02.17'!N63+'13.02.17'!N64+'20.02.17'!N64+'27.02.17'!N64+'06.03.17'!N64+'13.03.17'!N64+'20.03.17'!N64+'27.03.17'!N64+'03.04.17'!N64+'10.04.17'!N64+'18.04.17'!N64+'24.04.17'!N64+'03.05.17'!N64+'10.05.17'!N64+'15.05.17'!N64+'22.05.17'!N64+'29.05.17'!N64+'06.06.17'!N64+'12.06.17'!N64+'19.06.17'!N64+'26.06.17'!N64+'03.07.17'!N64+'10.07.17'!N64+'17.07.17'!N64+'24.07.17'!N64+'31.07.17'!N64+'07.08.17'!N64+'14.08.17'!N64+'21.08.17'!N64+'28.08.17'!N64+'04.09.17'!N64+'11.09.17'!N64+'18.09.17'!N64+'25.09.17'!N64+'02.10.17'!N64+'09.10.17'!N64+'16.10.17'!N64+'23.10.17'!N64+'30.10.17'!N64+'06.11.17'!N64+'13.11.17'!N64+'20.11.17'!N64+'27.11.17'!N64+'04.12.17'!N64+'11.12.17'!N64+'18.12.17'!N64+'25.12.17'!N64+'02.01.18'!N64</f>
        <v>0</v>
      </c>
      <c r="O64" s="26">
        <f>'30.01.17'!O62+'06.02.17'!O63+'13.02.17'!O64+'20.02.17'!O64+'27.02.17'!O64+'06.03.17'!O64+'13.03.17'!O64+'20.03.17'!O64+'27.03.17'!O64+'03.04.17'!O64+'10.04.17'!O64+'18.04.17'!O64+'24.04.17'!O64+'03.05.17'!O64+'10.05.17'!O64+'15.05.17'!O64+'22.05.17'!O64+'29.05.17'!O64+'06.06.17'!O64+'12.06.17'!O64+'19.06.17'!O64+'26.06.17'!O64+'03.07.17'!O64+'10.07.17'!O64+'17.07.17'!O64+'24.07.17'!O64+'31.07.17'!O64+'07.08.17'!O64+'14.08.17'!O64+'21.08.17'!O64+'28.08.17'!O64+'04.09.17'!O64+'11.09.17'!O64+'18.09.17'!O64+'25.09.17'!O64+'02.10.17'!O64+'09.10.17'!O64+'16.10.17'!O64+'23.10.17'!O64+'30.10.17'!O64+'06.11.17'!O64+'13.11.17'!O64+'20.11.17'!O64+'27.11.17'!O64+'04.12.17'!O64+'11.12.17'!O64+'18.12.17'!O64+'25.12.17'!O64+'02.01.18'!O64</f>
        <v>0</v>
      </c>
      <c r="P64" s="26">
        <f>'30.01.17'!P62+'06.02.17'!P63+'13.02.17'!P64+'20.02.17'!P64+'27.02.17'!P64+'06.03.17'!P64+'13.03.17'!P64+'20.03.17'!P64+'27.03.17'!P64+'03.04.17'!P64+'10.04.17'!P64+'18.04.17'!P64+'24.04.17'!P64+'03.05.17'!P64+'10.05.17'!P64+'15.05.17'!P64+'22.05.17'!P64+'29.05.17'!P64+'06.06.17'!P64+'12.06.17'!P64+'19.06.17'!P64+'26.06.17'!P64+'03.07.17'!P64+'10.07.17'!P64+'17.07.17'!P64+'24.07.17'!P64+'31.07.17'!P64+'07.08.17'!P64+'14.08.17'!P64+'21.08.17'!P64+'28.08.17'!P64+'04.09.17'!P64+'11.09.17'!P64+'18.09.17'!P64+'25.09.17'!P64+'02.10.17'!P64+'09.10.17'!P64+'16.10.17'!P64+'23.10.17'!P64+'30.10.17'!P64+'06.11.17'!P64+'13.11.17'!P64+'20.11.17'!P64+'27.11.17'!P64+'04.12.17'!P64+'11.12.17'!P64+'18.12.17'!P64+'25.12.17'!P64+'02.01.18'!P64</f>
        <v>0</v>
      </c>
      <c r="Q64" s="30">
        <f t="shared" si="2"/>
        <v>0</v>
      </c>
      <c r="R64" s="2">
        <v>1</v>
      </c>
      <c r="S64" s="2">
        <v>0</v>
      </c>
      <c r="T64" s="2" t="str">
        <f t="shared" si="3"/>
        <v/>
      </c>
      <c r="U64" s="2" t="str">
        <f t="shared" si="4"/>
        <v/>
      </c>
      <c r="V64" s="2" t="str">
        <f t="shared" si="5"/>
        <v/>
      </c>
      <c r="X64" s="60"/>
    </row>
    <row r="65" spans="1:24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f>'10.01.17'!H52+'16.01.17'!H53+'23.01.17'!H62+'30.01.17'!H63+'06.02.17'!H64+'13.02.17'!H65+'20.02.17'!H65+'27.02.17'!H65+'06.03.17'!H65+'13.03.17'!H65+'20.03.17'!H65+'27.03.17'!H65+'03.04.17'!H65+'10.04.17'!H65+'18.04.17'!H65+'24.04.17'!H65+'03.05.17'!H65+'10.05.17'!H65+'15.05.17'!H65+'22.05.17'!H65+'29.05.17'!H65+'06.06.17'!H65+'12.06.17'!H65+'19.06.17'!H65+'26.06.17'!H65+'03.07.17'!H65+'10.07.17'!H65+'17.07.17'!H65+'24.07.17'!H65+'31.07.17'!H65+'07.08.17'!H65+'14.08.17'!H65+'21.08.17'!H65+'28.08.17'!H65+'04.09.17'!H65+'11.09.17'!H65+'18.09.17'!H65+'25.09.17'!H65+'02.10.17'!H65+'09.10.17'!H65+'16.10.17'!H65+'23.10.17'!H65+'30.10.17'!H65+'06.11.17'!H65+'13.11.17'!H65+'20.11.17'!H65+'27.11.17'!H65+'04.12.17'!H65+'11.12.17'!H65+'18.12.17'!H65+'25.12.17'!H65+'02.01.18'!H65</f>
        <v>21</v>
      </c>
      <c r="I65" s="25">
        <f>'10.01.17'!I52+'16.01.17'!I53+'23.01.17'!I62+'30.01.17'!I63+'06.02.17'!I64+'13.02.17'!I65+'20.02.17'!I65+'27.02.17'!I65+'06.03.17'!I65+'13.03.17'!I65+'20.03.17'!I65+'27.03.17'!I65+'03.04.17'!I65+'10.04.17'!I65+'18.04.17'!I65+'24.04.17'!I65+'03.05.17'!I65+'10.05.17'!I65+'15.05.17'!I65+'22.05.17'!I65+'29.05.17'!I65+'06.06.17'!I65+'12.06.17'!I65+'19.06.17'!I65+'26.06.17'!I65+'03.07.17'!I65+'10.07.17'!I65+'17.07.17'!I65+'24.07.17'!I65+'31.07.17'!I65+'07.08.17'!I65+'14.08.17'!I65+'21.08.17'!I65+'28.08.17'!I65+'04.09.17'!I65+'11.09.17'!I65+'18.09.17'!I65+'25.09.17'!I65+'02.10.17'!I65+'09.10.17'!I65+'16.10.17'!I65+'23.10.17'!I65+'30.10.17'!I65+'06.11.17'!I65+'13.11.17'!I65+'20.11.17'!I65+'27.11.17'!I65+'04.12.17'!I65+'11.12.17'!I65+'18.12.17'!I65+'25.12.17'!I65+'02.01.18'!I65</f>
        <v>15</v>
      </c>
      <c r="J65" s="25">
        <f>'10.01.17'!J52+'16.01.17'!J53+'23.01.17'!J62+'30.01.17'!J63+'06.02.17'!J64+'13.02.17'!J65+'20.02.17'!J65+'27.02.17'!J65+'06.03.17'!J65+'13.03.17'!J65+'20.03.17'!J65+'27.03.17'!J65+'03.04.17'!J65+'10.04.17'!J65+'18.04.17'!J65+'24.04.17'!J65+'03.05.17'!J65+'10.05.17'!J65+'15.05.17'!J65+'22.05.17'!J65+'29.05.17'!J65+'06.06.17'!J65+'12.06.17'!J65+'19.06.17'!J65+'26.06.17'!J65+'03.07.17'!J65+'10.07.17'!J65+'17.07.17'!J65+'24.07.17'!J65+'31.07.17'!J65+'07.08.17'!J65+'14.08.17'!J65+'21.08.17'!J65+'28.08.17'!J65+'04.09.17'!J65+'11.09.17'!J65+'18.09.17'!J65+'25.09.17'!J65+'02.10.17'!J65+'09.10.17'!J65+'16.10.17'!J65+'23.10.17'!J65+'30.10.17'!J65+'06.11.17'!J65+'13.11.17'!J65+'20.11.17'!J65+'27.11.17'!J65+'04.12.17'!J65+'11.12.17'!J65+'18.12.17'!J65+'25.12.17'!J65+'02.01.18'!J65</f>
        <v>25</v>
      </c>
      <c r="K65" s="26">
        <f>'10.01.17'!K52+'16.01.17'!K53+'23.01.17'!K62+'30.01.17'!K63+'06.02.17'!K64+'13.02.17'!K65+'20.02.17'!K65+'27.02.17'!K65+'06.03.17'!K65+'13.03.17'!K65+'20.03.17'!K65+'27.03.17'!K65+'03.04.17'!K65+'10.04.17'!K65+'18.04.17'!K65+'24.04.17'!K65+'03.05.17'!K65+'10.05.17'!K65+'15.05.17'!K65+'22.05.17'!K65+'29.05.17'!K65+'06.06.17'!K65+'12.06.17'!K65+'19.06.17'!K65+'26.06.17'!K65+'03.07.17'!K65+'10.07.17'!K65+'17.07.17'!K65+'24.07.17'!K65+'31.07.17'!K65+'07.08.17'!K65+'14.08.17'!K65+'21.08.17'!K65+'28.08.17'!K65+'04.09.17'!K65+'11.09.17'!K65+'18.09.17'!K65+'25.09.17'!K65+'02.10.17'!K65+'09.10.17'!K65+'16.10.17'!K65+'23.10.17'!K65+'30.10.17'!K65+'06.11.17'!K65+'13.11.17'!K65+'20.11.17'!K65+'27.11.17'!K65+'04.12.17'!K65+'11.12.17'!K65+'18.12.17'!K65+'25.12.17'!K65+'02.01.18'!K65</f>
        <v>24374.160000000003</v>
      </c>
      <c r="L65" s="26">
        <f>'10.01.17'!L52+'16.01.17'!L53+'23.01.17'!L62+'30.01.17'!L63+'06.02.17'!L64+'13.02.17'!L65+'20.02.17'!L65+'27.02.17'!L65+'06.03.17'!L65+'13.03.17'!L65+'20.03.17'!L65+'27.03.17'!L65+'03.04.17'!L65+'10.04.17'!L65+'18.04.17'!L65+'24.04.17'!L65+'03.05.17'!L65+'10.05.17'!L65+'15.05.17'!L65+'22.05.17'!L65+'29.05.17'!L65+'06.06.17'!L65+'12.06.17'!L65+'19.06.17'!L65+'26.06.17'!L65+'03.07.17'!L65+'10.07.17'!L65+'17.07.17'!L65+'24.07.17'!L65+'31.07.17'!L65+'07.08.17'!L65+'14.08.17'!L65+'21.08.17'!L65+'28.08.17'!L65+'04.09.17'!L65+'11.09.17'!L65+'18.09.17'!L65+'25.09.17'!L65+'02.10.17'!L65+'09.10.17'!L65+'16.10.17'!L65+'23.10.17'!L65+'30.10.17'!L65+'06.11.17'!L65+'13.11.17'!L65+'20.11.17'!L65+'27.11.17'!L65+'04.12.17'!L65+'11.12.17'!L65+'18.12.17'!L65+'25.12.17'!L65+'02.01.18'!L65</f>
        <v>24374.160000000003</v>
      </c>
      <c r="M65" s="27">
        <f t="shared" si="6"/>
        <v>0</v>
      </c>
      <c r="N65" s="25">
        <f>'10.01.17'!N52+'16.01.17'!N53+'23.01.17'!N62+'30.01.17'!N63+'06.02.17'!N64+'13.02.17'!N65+'20.02.17'!N65+'27.02.17'!N65+'06.03.17'!N65+'13.03.17'!N65+'20.03.17'!N65+'27.03.17'!N65+'03.04.17'!N65+'10.04.17'!N65+'18.04.17'!N65+'24.04.17'!N65+'03.05.17'!N65+'10.05.17'!N65+'15.05.17'!N65+'22.05.17'!N65+'29.05.17'!N65+'06.06.17'!N65+'12.06.17'!N65+'19.06.17'!N65+'26.06.17'!N65+'03.07.17'!N65+'10.07.17'!N65+'17.07.17'!N65+'24.07.17'!N65+'31.07.17'!N65+'07.08.17'!N65+'14.08.17'!N65+'21.08.17'!N65+'28.08.17'!N65+'04.09.17'!N65+'11.09.17'!N65+'18.09.17'!N65+'25.09.17'!N65+'02.10.17'!N65+'09.10.17'!N65+'16.10.17'!N65+'23.10.17'!N65+'30.10.17'!N65+'06.11.17'!N65+'13.11.17'!N65+'20.11.17'!N65+'27.11.17'!N65+'04.12.17'!N65+'11.12.17'!N65+'18.12.17'!N65+'25.12.17'!N65+'02.01.18'!N65</f>
        <v>6</v>
      </c>
      <c r="O65" s="26">
        <f>'10.01.17'!O52+'16.01.17'!O53+'23.01.17'!O62+'30.01.17'!O63+'06.02.17'!O64+'13.02.17'!O65+'20.02.17'!O65+'27.02.17'!O65+'06.03.17'!O65+'13.03.17'!O65+'20.03.17'!O65+'27.03.17'!O65+'03.04.17'!O65+'10.04.17'!O65+'18.04.17'!O65+'24.04.17'!O65+'03.05.17'!O65+'10.05.17'!O65+'15.05.17'!O65+'22.05.17'!O65+'29.05.17'!O65+'06.06.17'!O65+'12.06.17'!O65+'19.06.17'!O65+'26.06.17'!O65+'03.07.17'!O65+'10.07.17'!O65+'17.07.17'!O65+'24.07.17'!O65+'31.07.17'!O65+'07.08.17'!O65+'14.08.17'!O65+'21.08.17'!O65+'28.08.17'!O65+'04.09.17'!O65+'11.09.17'!O65+'18.09.17'!O65+'25.09.17'!O65+'02.10.17'!O65+'09.10.17'!O65+'16.10.17'!O65+'23.10.17'!O65+'30.10.17'!O65+'06.11.17'!O65+'13.11.17'!O65+'20.11.17'!O65+'27.11.17'!O65+'04.12.17'!O65+'11.12.17'!O65+'18.12.17'!O65+'25.12.17'!O65+'02.01.18'!O65</f>
        <v>8875.25</v>
      </c>
      <c r="P65" s="26">
        <f>'10.01.17'!P52+'16.01.17'!P53+'23.01.17'!P62+'30.01.17'!P63+'06.02.17'!P64+'13.02.17'!P65+'20.02.17'!P65+'27.02.17'!P65+'06.03.17'!P65+'13.03.17'!P65+'20.03.17'!P65+'27.03.17'!P65+'03.04.17'!P65+'10.04.17'!P65+'18.04.17'!P65+'24.04.17'!P65+'03.05.17'!P65+'10.05.17'!P65+'15.05.17'!P65+'22.05.17'!P65+'29.05.17'!P65+'06.06.17'!P65+'12.06.17'!P65+'19.06.17'!P65+'26.06.17'!P65+'03.07.17'!P65+'10.07.17'!P65+'17.07.17'!P65+'24.07.17'!P65+'31.07.17'!P65+'07.08.17'!P65+'14.08.17'!P65+'21.08.17'!P65+'28.08.17'!P65+'04.09.17'!P65+'11.09.17'!P65+'18.09.17'!P65+'25.09.17'!P65+'02.10.17'!P65+'09.10.17'!P65+'16.10.17'!P65+'23.10.17'!P65+'30.10.17'!P65+'06.11.17'!P65+'13.11.17'!P65+'20.11.17'!P65+'27.11.17'!P65+'04.12.17'!P65+'11.12.17'!P65+'18.12.17'!P65+'25.12.17'!P65+'02.01.18'!P65</f>
        <v>8875.25</v>
      </c>
      <c r="Q65" s="30">
        <f t="shared" si="2"/>
        <v>0</v>
      </c>
      <c r="R65" s="2">
        <v>1</v>
      </c>
      <c r="S65" s="2">
        <v>0</v>
      </c>
      <c r="T65" s="2" t="str">
        <f t="shared" si="3"/>
        <v/>
      </c>
      <c r="U65" s="2" t="str">
        <f t="shared" si="4"/>
        <v/>
      </c>
      <c r="V65" s="2" t="str">
        <f t="shared" si="5"/>
        <v/>
      </c>
      <c r="X65" s="60"/>
    </row>
    <row r="66" spans="1:24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f>'10.01.17'!H53+'16.01.17'!H54+'23.01.17'!H63+'30.01.17'!H64+'06.02.17'!H65+'13.02.17'!H66+'20.02.17'!H66+'27.02.17'!H66+'06.03.17'!H66+'13.03.17'!H66+'20.03.17'!H66+'27.03.17'!H66+'03.04.17'!H66+'10.04.17'!H66+'18.04.17'!H66+'24.04.17'!H66+'03.05.17'!H66+'10.05.17'!H66+'15.05.17'!H66+'22.05.17'!H66+'29.05.17'!H66+'06.06.17'!H66+'12.06.17'!H66+'19.06.17'!H66+'26.06.17'!H66+'03.07.17'!H66+'10.07.17'!H66+'17.07.17'!H66+'24.07.17'!H66+'31.07.17'!H66+'07.08.17'!H66+'14.08.17'!H66+'21.08.17'!H66+'28.08.17'!H66+'04.09.17'!H66+'11.09.17'!H66+'18.09.17'!H66+'25.09.17'!H66+'02.10.17'!H66+'09.10.17'!H66+'16.10.17'!H66+'23.10.17'!H66+'30.10.17'!H66+'06.11.17'!H66+'13.11.17'!H66+'20.11.17'!H66+'27.11.17'!H66+'04.12.17'!H66+'11.12.17'!H66+'18.12.17'!H66+'25.12.17'!H66+'02.01.18'!H66</f>
        <v>27</v>
      </c>
      <c r="I66" s="25">
        <f>'10.01.17'!I53+'16.01.17'!I54+'23.01.17'!I63+'30.01.17'!I64+'06.02.17'!I65+'13.02.17'!I66+'20.02.17'!I66+'27.02.17'!I66+'06.03.17'!I66+'13.03.17'!I66+'20.03.17'!I66+'27.03.17'!I66+'03.04.17'!I66+'10.04.17'!I66+'18.04.17'!I66+'24.04.17'!I66+'03.05.17'!I66+'10.05.17'!I66+'15.05.17'!I66+'22.05.17'!I66+'29.05.17'!I66+'06.06.17'!I66+'12.06.17'!I66+'19.06.17'!I66+'26.06.17'!I66+'03.07.17'!I66+'10.07.17'!I66+'17.07.17'!I66+'24.07.17'!I66+'31.07.17'!I66+'07.08.17'!I66+'14.08.17'!I66+'21.08.17'!I66+'28.08.17'!I66+'04.09.17'!I66+'11.09.17'!I66+'18.09.17'!I66+'25.09.17'!I66+'02.10.17'!I66+'09.10.17'!I66+'16.10.17'!I66+'23.10.17'!I66+'30.10.17'!I66+'06.11.17'!I66+'13.11.17'!I66+'20.11.17'!I66+'27.11.17'!I66+'04.12.17'!I66+'11.12.17'!I66+'18.12.17'!I66+'25.12.17'!I66+'02.01.18'!I66</f>
        <v>23</v>
      </c>
      <c r="J66" s="25">
        <f>'10.01.17'!J53+'16.01.17'!J54+'23.01.17'!J63+'30.01.17'!J64+'06.02.17'!J65+'13.02.17'!J66+'20.02.17'!J66+'27.02.17'!J66+'06.03.17'!J66+'13.03.17'!J66+'20.03.17'!J66+'27.03.17'!J66+'03.04.17'!J66+'10.04.17'!J66+'18.04.17'!J66+'24.04.17'!J66+'03.05.17'!J66+'10.05.17'!J66+'15.05.17'!J66+'22.05.17'!J66+'29.05.17'!J66+'06.06.17'!J66+'12.06.17'!J66+'19.06.17'!J66+'26.06.17'!J66+'03.07.17'!J66+'10.07.17'!J66+'17.07.17'!J66+'24.07.17'!J66+'31.07.17'!J66+'07.08.17'!J66+'14.08.17'!J66+'21.08.17'!J66+'28.08.17'!J66+'04.09.17'!J66+'11.09.17'!J66+'18.09.17'!J66+'25.09.17'!J66+'02.10.17'!J66+'09.10.17'!J66+'16.10.17'!J66+'23.10.17'!J66+'30.10.17'!J66+'06.11.17'!J66+'13.11.17'!J66+'20.11.17'!J66+'27.11.17'!J66+'04.12.17'!J66+'11.12.17'!J66+'18.12.17'!J66+'25.12.17'!J66+'02.01.18'!J66</f>
        <v>34</v>
      </c>
      <c r="K66" s="26">
        <f>'10.01.17'!K53+'16.01.17'!K54+'23.01.17'!K63+'30.01.17'!K64+'06.02.17'!K65+'13.02.17'!K66+'20.02.17'!K66+'27.02.17'!K66+'06.03.17'!K66+'13.03.17'!K66+'20.03.17'!K66+'27.03.17'!K66+'03.04.17'!K66+'10.04.17'!K66+'18.04.17'!K66+'24.04.17'!K66+'03.05.17'!K66+'10.05.17'!K66+'15.05.17'!K66+'22.05.17'!K66+'29.05.17'!K66+'06.06.17'!K66+'12.06.17'!K66+'19.06.17'!K66+'26.06.17'!K66+'03.07.17'!K66+'10.07.17'!K66+'17.07.17'!K66+'24.07.17'!K66+'31.07.17'!K66+'07.08.17'!K66+'14.08.17'!K66+'21.08.17'!K66+'28.08.17'!K66+'04.09.17'!K66+'11.09.17'!K66+'18.09.17'!K66+'25.09.17'!K66+'02.10.17'!K66+'09.10.17'!K66+'16.10.17'!K66+'23.10.17'!K66+'30.10.17'!K66+'06.11.17'!K66+'13.11.17'!K66+'20.11.17'!K66+'27.11.17'!K66+'04.12.17'!K66+'11.12.17'!K66+'18.12.17'!K66+'25.12.17'!K66+'02.01.18'!K66</f>
        <v>29731.85</v>
      </c>
      <c r="L66" s="26">
        <f>'10.01.17'!L53+'16.01.17'!L54+'23.01.17'!L63+'30.01.17'!L64+'06.02.17'!L65+'13.02.17'!L66+'20.02.17'!L66+'27.02.17'!L66+'06.03.17'!L66+'13.03.17'!L66+'20.03.17'!L66+'27.03.17'!L66+'03.04.17'!L66+'10.04.17'!L66+'18.04.17'!L66+'24.04.17'!L66+'03.05.17'!L66+'10.05.17'!L66+'15.05.17'!L66+'22.05.17'!L66+'29.05.17'!L66+'06.06.17'!L66+'12.06.17'!L66+'19.06.17'!L66+'26.06.17'!L66+'03.07.17'!L66+'10.07.17'!L66+'17.07.17'!L66+'24.07.17'!L66+'31.07.17'!L66+'07.08.17'!L66+'14.08.17'!L66+'21.08.17'!L66+'28.08.17'!L66+'04.09.17'!L66+'11.09.17'!L66+'18.09.17'!L66+'25.09.17'!L66+'02.10.17'!L66+'09.10.17'!L66+'16.10.17'!L66+'23.10.17'!L66+'30.10.17'!L66+'06.11.17'!L66+'13.11.17'!L66+'20.11.17'!L66+'27.11.17'!L66+'04.12.17'!L66+'11.12.17'!L66+'18.12.17'!L66+'25.12.17'!L66+'02.01.18'!L66</f>
        <v>29731.85</v>
      </c>
      <c r="M66" s="27">
        <f t="shared" si="6"/>
        <v>0</v>
      </c>
      <c r="N66" s="25">
        <f>'10.01.17'!N53+'16.01.17'!N54+'23.01.17'!N63+'30.01.17'!N64+'06.02.17'!N65+'13.02.17'!N66+'20.02.17'!N66+'27.02.17'!N66+'06.03.17'!N66+'13.03.17'!N66+'20.03.17'!N66+'27.03.17'!N66+'03.04.17'!N66+'10.04.17'!N66+'18.04.17'!N66+'24.04.17'!N66+'03.05.17'!N66+'10.05.17'!N66+'15.05.17'!N66+'22.05.17'!N66+'29.05.17'!N66+'06.06.17'!N66+'12.06.17'!N66+'19.06.17'!N66+'26.06.17'!N66+'03.07.17'!N66+'10.07.17'!N66+'17.07.17'!N66+'24.07.17'!N66+'31.07.17'!N66+'07.08.17'!N66+'14.08.17'!N66+'21.08.17'!N66+'28.08.17'!N66+'04.09.17'!N66+'11.09.17'!N66+'18.09.17'!N66+'25.09.17'!N66+'02.10.17'!N66+'09.10.17'!N66+'16.10.17'!N66+'23.10.17'!N66+'30.10.17'!N66+'06.11.17'!N66+'13.11.17'!N66+'20.11.17'!N66+'27.11.17'!N66+'04.12.17'!N66+'11.12.17'!N66+'18.12.17'!N66+'25.12.17'!N66+'02.01.18'!N66</f>
        <v>6</v>
      </c>
      <c r="O66" s="26">
        <f>'10.01.17'!O53+'16.01.17'!O54+'23.01.17'!O63+'30.01.17'!O64+'06.02.17'!O65+'13.02.17'!O66+'20.02.17'!O66+'27.02.17'!O66+'06.03.17'!O66+'13.03.17'!O66+'20.03.17'!O66+'27.03.17'!O66+'03.04.17'!O66+'10.04.17'!O66+'18.04.17'!O66+'24.04.17'!O66+'03.05.17'!O66+'10.05.17'!O66+'15.05.17'!O66+'22.05.17'!O66+'29.05.17'!O66+'06.06.17'!O66+'12.06.17'!O66+'19.06.17'!O66+'26.06.17'!O66+'03.07.17'!O66+'10.07.17'!O66+'17.07.17'!O66+'24.07.17'!O66+'31.07.17'!O66+'07.08.17'!O66+'14.08.17'!O66+'21.08.17'!O66+'28.08.17'!O66+'04.09.17'!O66+'11.09.17'!O66+'18.09.17'!O66+'25.09.17'!O66+'02.10.17'!O66+'09.10.17'!O66+'16.10.17'!O66+'23.10.17'!O66+'30.10.17'!O66+'06.11.17'!O66+'13.11.17'!O66+'20.11.17'!O66+'27.11.17'!O66+'04.12.17'!O66+'11.12.17'!O66+'18.12.17'!O66+'25.12.17'!O66+'02.01.18'!O66</f>
        <v>14947.49</v>
      </c>
      <c r="P66" s="26">
        <f>'10.01.17'!P53+'16.01.17'!P54+'23.01.17'!P63+'30.01.17'!P64+'06.02.17'!P65+'13.02.17'!P66+'20.02.17'!P66+'27.02.17'!P66+'06.03.17'!P66+'13.03.17'!P66+'20.03.17'!P66+'27.03.17'!P66+'03.04.17'!P66+'10.04.17'!P66+'18.04.17'!P66+'24.04.17'!P66+'03.05.17'!P66+'10.05.17'!P66+'15.05.17'!P66+'22.05.17'!P66+'29.05.17'!P66+'06.06.17'!P66+'12.06.17'!P66+'19.06.17'!P66+'26.06.17'!P66+'03.07.17'!P66+'10.07.17'!P66+'17.07.17'!P66+'24.07.17'!P66+'31.07.17'!P66+'07.08.17'!P66+'14.08.17'!P66+'21.08.17'!P66+'28.08.17'!P66+'04.09.17'!P66+'11.09.17'!P66+'18.09.17'!P66+'25.09.17'!P66+'02.10.17'!P66+'09.10.17'!P66+'16.10.17'!P66+'23.10.17'!P66+'30.10.17'!P66+'06.11.17'!P66+'13.11.17'!P66+'20.11.17'!P66+'27.11.17'!P66+'04.12.17'!P66+'11.12.17'!P66+'18.12.17'!P66+'25.12.17'!P66+'02.01.18'!P66</f>
        <v>14947.49</v>
      </c>
      <c r="Q66" s="30">
        <f t="shared" si="2"/>
        <v>0</v>
      </c>
      <c r="R66" s="2">
        <v>1</v>
      </c>
      <c r="S66" s="2">
        <v>0</v>
      </c>
      <c r="T66" s="2" t="str">
        <f t="shared" si="3"/>
        <v/>
      </c>
      <c r="U66" s="2" t="str">
        <f t="shared" si="4"/>
        <v/>
      </c>
      <c r="V66" s="2" t="str">
        <f t="shared" si="5"/>
        <v/>
      </c>
      <c r="X66" s="60"/>
    </row>
    <row r="67" spans="1:24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f>'13.02.17'!H67+'20.02.17'!H67+'27.02.17'!H67+'06.03.17'!H67+'13.03.17'!H67+'20.03.17'!H67+'27.03.17'!H67+'03.04.17'!H67+'10.04.17'!H67+'18.04.17'!H67+'24.04.17'!H67+'03.05.17'!H67+'10.05.17'!H67+'15.05.17'!H67+'22.05.17'!H67+'29.05.17'!H67+'06.06.17'!H67+'12.06.17'!H67+'19.06.17'!H67+'26.06.17'!H67+'03.07.17'!H67+'10.07.17'!H67+'17.07.17'!H67+'24.07.17'!H67+'31.07.17'!H67+'07.08.17'!H67+'14.08.17'!H67+'21.08.17'!H67+'28.08.17'!H67+'04.09.17'!H67+'11.09.17'!H67+'18.09.17'!H67+'25.09.17'!H67+'02.10.17'!H67+'09.10.17'!H67+'16.10.17'!H67+'23.10.17'!H67+'30.10.17'!H67+'06.11.17'!H67+'13.11.17'!H67+'20.11.17'!H67+'27.11.17'!H67+'04.12.17'!H67+'11.12.17'!H67+'18.12.17'!H67+'25.12.17'!H67+'02.01.18'!H67</f>
        <v>15</v>
      </c>
      <c r="I67" s="25">
        <f>'13.02.17'!I67+'20.02.17'!I67+'27.02.17'!I67+'06.03.17'!I67+'13.03.17'!I67+'20.03.17'!I67+'27.03.17'!I67+'03.04.17'!I67+'10.04.17'!I67+'18.04.17'!I67+'24.04.17'!I67+'03.05.17'!I67+'10.05.17'!I67+'15.05.17'!I67+'22.05.17'!I67+'29.05.17'!I67+'06.06.17'!I67+'12.06.17'!I67+'19.06.17'!I67+'26.06.17'!I67+'03.07.17'!I67+'10.07.17'!I67+'17.07.17'!I67+'24.07.17'!I67+'31.07.17'!I67+'07.08.17'!I67+'14.08.17'!I67+'21.08.17'!I67+'28.08.17'!I67+'04.09.17'!I67+'11.09.17'!I67+'18.09.17'!I67+'25.09.17'!I67+'02.10.17'!I67+'09.10.17'!I67+'16.10.17'!I67+'23.10.17'!I67+'30.10.17'!I67+'06.11.17'!I67+'13.11.17'!I67+'20.11.17'!I67+'27.11.17'!I67+'04.12.17'!I67+'11.12.17'!I67+'18.12.17'!I67+'25.12.17'!I67+'02.01.18'!I67</f>
        <v>6</v>
      </c>
      <c r="J67" s="25">
        <f>'13.02.17'!J67+'20.02.17'!J67+'27.02.17'!J67+'06.03.17'!J67+'13.03.17'!J67+'20.03.17'!J67+'27.03.17'!J67+'03.04.17'!J67+'10.04.17'!J67+'18.04.17'!J67+'24.04.17'!J67+'03.05.17'!J67+'10.05.17'!J67+'15.05.17'!J67+'22.05.17'!J67+'29.05.17'!J67+'06.06.17'!J67+'12.06.17'!J67+'19.06.17'!J67+'26.06.17'!J67+'03.07.17'!J67+'10.07.17'!J67+'17.07.17'!J67+'24.07.17'!J67+'31.07.17'!J67+'07.08.17'!J67+'14.08.17'!J67+'21.08.17'!J67+'28.08.17'!J67+'04.09.17'!J67+'11.09.17'!J67+'18.09.17'!J67+'25.09.17'!J67+'02.10.17'!J67+'09.10.17'!J67+'16.10.17'!J67+'23.10.17'!J67+'30.10.17'!J67+'06.11.17'!J67+'13.11.17'!J67+'20.11.17'!J67+'27.11.17'!J67+'04.12.17'!J67+'11.12.17'!J67+'18.12.17'!J67+'25.12.17'!J67+'02.01.18'!J67</f>
        <v>6</v>
      </c>
      <c r="K67" s="26">
        <f>'13.02.17'!K67+'20.02.17'!K67+'27.02.17'!K67+'06.03.17'!K67+'13.03.17'!K67+'20.03.17'!K67+'27.03.17'!K67+'03.04.17'!K67+'10.04.17'!K67+'18.04.17'!K67+'24.04.17'!K67+'03.05.17'!K67+'10.05.17'!K67+'15.05.17'!K67+'22.05.17'!K67+'29.05.17'!K67+'06.06.17'!K67+'12.06.17'!K67+'19.06.17'!K67+'26.06.17'!K67+'03.07.17'!K67+'10.07.17'!K67+'17.07.17'!K67+'24.07.17'!K67+'31.07.17'!K67+'07.08.17'!K67+'14.08.17'!K67+'21.08.17'!K67+'28.08.17'!K67+'04.09.17'!K67+'11.09.17'!K67+'18.09.17'!K67+'25.09.17'!K67+'02.10.17'!K67+'09.10.17'!K67+'16.10.17'!K67+'23.10.17'!K67+'30.10.17'!K67+'06.11.17'!K67+'13.11.17'!K67+'20.11.17'!K67+'27.11.17'!K67+'04.12.17'!K67+'11.12.17'!K67+'18.12.17'!K67+'25.12.17'!K67+'02.01.18'!K67</f>
        <v>6244.9</v>
      </c>
      <c r="L67" s="26">
        <f>'13.02.17'!L67+'20.02.17'!L67+'27.02.17'!L67+'06.03.17'!L67+'13.03.17'!L67+'20.03.17'!L67+'27.03.17'!L67+'03.04.17'!L67+'10.04.17'!L67+'18.04.17'!L67+'24.04.17'!L67+'03.05.17'!L67+'10.05.17'!L67+'15.05.17'!L67+'22.05.17'!L67+'29.05.17'!L67+'06.06.17'!L67+'12.06.17'!L67+'19.06.17'!L67+'26.06.17'!L67+'03.07.17'!L67+'10.07.17'!L67+'17.07.17'!L67+'24.07.17'!L67+'31.07.17'!L67+'07.08.17'!L67+'14.08.17'!L67+'21.08.17'!L67+'28.08.17'!L67+'04.09.17'!L67+'11.09.17'!L67+'18.09.17'!L67+'25.09.17'!L67+'02.10.17'!L67+'09.10.17'!L67+'16.10.17'!L67+'23.10.17'!L67+'30.10.17'!L67+'06.11.17'!L67+'13.11.17'!L67+'20.11.17'!L67+'27.11.17'!L67+'04.12.17'!L67+'11.12.17'!L67+'18.12.17'!L67+'25.12.17'!L67+'02.01.18'!L67</f>
        <v>6244.9</v>
      </c>
      <c r="M67" s="27">
        <f t="shared" si="6"/>
        <v>0</v>
      </c>
      <c r="N67" s="25">
        <f>'13.02.17'!N67+'20.02.17'!N67+'27.02.17'!N67+'06.03.17'!N67+'13.03.17'!N67+'20.03.17'!N67+'27.03.17'!N67+'03.04.17'!N67+'10.04.17'!N67+'18.04.17'!N67+'24.04.17'!N67+'03.05.17'!N67+'10.05.17'!N67+'15.05.17'!N67+'22.05.17'!N67+'29.05.17'!N67+'06.06.17'!N67+'12.06.17'!N67+'19.06.17'!N67+'26.06.17'!N67+'03.07.17'!N67+'10.07.17'!N67+'17.07.17'!N67+'24.07.17'!N67+'31.07.17'!N67+'07.08.17'!N67+'14.08.17'!N67+'21.08.17'!N67+'28.08.17'!N67+'04.09.17'!N67+'11.09.17'!N67+'18.09.17'!N67+'25.09.17'!N67+'02.10.17'!N67+'09.10.17'!N67+'16.10.17'!N67+'23.10.17'!N67+'30.10.17'!N67+'06.11.17'!N67+'13.11.17'!N67+'20.11.17'!N67+'27.11.17'!N67+'04.12.17'!N67+'11.12.17'!N67+'18.12.17'!N67+'25.12.17'!N67+'02.01.18'!N67</f>
        <v>0</v>
      </c>
      <c r="O67" s="26">
        <f>'13.02.17'!O67+'20.02.17'!O67+'27.02.17'!O67+'06.03.17'!O67+'13.03.17'!O67+'20.03.17'!O67+'27.03.17'!O67+'03.04.17'!O67+'10.04.17'!O67+'18.04.17'!O67+'24.04.17'!O67+'03.05.17'!O67+'10.05.17'!O67+'15.05.17'!O67+'22.05.17'!O67+'29.05.17'!O67+'06.06.17'!O67+'12.06.17'!O67+'19.06.17'!O67+'26.06.17'!O67+'03.07.17'!O67+'10.07.17'!O67+'17.07.17'!O67+'24.07.17'!O67+'31.07.17'!O67+'07.08.17'!O67+'14.08.17'!O67+'21.08.17'!O67+'28.08.17'!O67+'04.09.17'!O67+'11.09.17'!O67+'18.09.17'!O67+'25.09.17'!O67+'02.10.17'!O67+'09.10.17'!O67+'16.10.17'!O67+'23.10.17'!O67+'30.10.17'!O67+'06.11.17'!O67+'13.11.17'!O67+'20.11.17'!O67+'27.11.17'!O67+'04.12.17'!O67+'11.12.17'!O67+'18.12.17'!O67+'25.12.17'!O67+'02.01.18'!O67</f>
        <v>0</v>
      </c>
      <c r="P67" s="26">
        <f>'13.02.17'!P67+'20.02.17'!P67+'27.02.17'!P67+'06.03.17'!P67+'13.03.17'!P67+'20.03.17'!P67+'27.03.17'!P67+'03.04.17'!P67+'10.04.17'!P67+'18.04.17'!P67+'24.04.17'!P67+'03.05.17'!P67+'10.05.17'!P67+'15.05.17'!P67+'22.05.17'!P67+'29.05.17'!P67+'06.06.17'!P67+'12.06.17'!P67+'19.06.17'!P67+'26.06.17'!P67+'03.07.17'!P67+'10.07.17'!P67+'17.07.17'!P67+'24.07.17'!P67+'31.07.17'!P67+'07.08.17'!P67+'14.08.17'!P67+'21.08.17'!P67+'28.08.17'!P67+'04.09.17'!P67+'11.09.17'!P67+'18.09.17'!P67+'25.09.17'!P67+'02.10.17'!P67+'09.10.17'!P67+'16.10.17'!P67+'23.10.17'!P67+'30.10.17'!P67+'06.11.17'!P67+'13.11.17'!P67+'20.11.17'!P67+'27.11.17'!P67+'04.12.17'!P67+'11.12.17'!P67+'18.12.17'!P67+'25.12.17'!P67+'02.01.18'!P67</f>
        <v>0</v>
      </c>
      <c r="Q67" s="30">
        <f t="shared" si="2"/>
        <v>0</v>
      </c>
      <c r="R67" s="2">
        <v>1</v>
      </c>
      <c r="S67" s="2">
        <v>0</v>
      </c>
      <c r="T67" s="2" t="str">
        <f t="shared" si="3"/>
        <v/>
      </c>
      <c r="U67" s="2" t="str">
        <f t="shared" si="4"/>
        <v/>
      </c>
      <c r="V67" s="2" t="str">
        <f t="shared" si="5"/>
        <v/>
      </c>
      <c r="X67" s="60"/>
    </row>
    <row r="68" spans="1:24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>
        <f>'10.01.17'!H54+'16.01.17'!H55+'23.01.17'!H64+'30.01.17'!H65+'06.02.17'!H66+'13.02.17'!H68+'20.02.17'!H68+'27.02.17'!H68+'06.03.17'!H68+'13.03.17'!H68+'20.03.17'!H68+'27.03.17'!H68+'03.04.17'!H68+'10.04.17'!H68+'18.04.17'!H68+'24.04.17'!H68+'03.05.17'!H68+'10.05.17'!H68+'15.05.17'!H68+'22.05.17'!H68+'29.05.17'!H68+'06.06.17'!H68+'12.06.17'!H68+'19.06.17'!H68+'26.06.17'!H68+'03.07.17'!H68+'10.07.17'!H68+'17.07.17'!H68+'24.07.17'!H68+'31.07.17'!H68+'07.08.17'!H68+'14.08.17'!H68+'21.08.17'!H68+'28.08.17'!H68+'04.09.17'!H68+'11.09.17'!H68+'18.09.17'!H68+'25.09.17'!H68+'02.10.17'!H68+'09.10.17'!H68+'16.10.17'!H68+'23.10.17'!H68+'30.10.17'!H68+'06.11.17'!H68+'13.11.17'!H68+'20.11.17'!H68+'27.11.17'!H68+'04.12.17'!H68+'11.12.17'!H68+'18.12.17'!H68+'25.12.17'!H68+'02.01.18'!H68</f>
        <v>0</v>
      </c>
      <c r="I68" s="25">
        <f>'10.01.17'!I54+'16.01.17'!I55+'23.01.17'!I64+'30.01.17'!I65+'06.02.17'!I66+'13.02.17'!I68+'20.02.17'!I68+'27.02.17'!I68+'06.03.17'!I68+'13.03.17'!I68+'20.03.17'!I68+'27.03.17'!I68+'03.04.17'!I68+'10.04.17'!I68+'18.04.17'!I68+'24.04.17'!I68+'03.05.17'!I68+'10.05.17'!I68+'15.05.17'!I68+'22.05.17'!I68+'29.05.17'!I68+'06.06.17'!I68+'12.06.17'!I68+'19.06.17'!I68+'26.06.17'!I68+'03.07.17'!I68+'10.07.17'!I68+'17.07.17'!I68+'24.07.17'!I68+'31.07.17'!I68+'07.08.17'!I68+'14.08.17'!I68+'21.08.17'!I68+'28.08.17'!I68+'04.09.17'!I68+'11.09.17'!I68+'18.09.17'!I68+'25.09.17'!I68+'02.10.17'!I68+'09.10.17'!I68+'16.10.17'!I68+'23.10.17'!I68+'30.10.17'!I68+'06.11.17'!I68+'13.11.17'!I68+'20.11.17'!I68+'27.11.17'!I68+'04.12.17'!I68+'11.12.17'!I68+'18.12.17'!I68+'25.12.17'!I68+'02.01.18'!I68</f>
        <v>0</v>
      </c>
      <c r="J68" s="25">
        <f>'10.01.17'!J54+'16.01.17'!J55+'23.01.17'!J64+'30.01.17'!J65+'06.02.17'!J66+'13.02.17'!J68+'20.02.17'!J68+'27.02.17'!J68+'06.03.17'!J68+'13.03.17'!J68+'20.03.17'!J68+'27.03.17'!J68+'03.04.17'!J68+'10.04.17'!J68+'18.04.17'!J68+'24.04.17'!J68+'03.05.17'!J68+'10.05.17'!J68+'15.05.17'!J68+'22.05.17'!J68+'29.05.17'!J68+'06.06.17'!J68+'12.06.17'!J68+'19.06.17'!J68+'26.06.17'!J68+'03.07.17'!J68+'10.07.17'!J68+'17.07.17'!J68+'24.07.17'!J68+'31.07.17'!J68+'07.08.17'!J68+'14.08.17'!J68+'21.08.17'!J68+'28.08.17'!J68+'04.09.17'!J68+'11.09.17'!J68+'18.09.17'!J68+'25.09.17'!J68+'02.10.17'!J68+'09.10.17'!J68+'16.10.17'!J68+'23.10.17'!J68+'30.10.17'!J68+'06.11.17'!J68+'13.11.17'!J68+'20.11.17'!J68+'27.11.17'!J68+'04.12.17'!J68+'11.12.17'!J68+'18.12.17'!J68+'25.12.17'!J68+'02.01.18'!J68</f>
        <v>0</v>
      </c>
      <c r="K68" s="26">
        <f>'10.01.17'!K54+'16.01.17'!K55+'23.01.17'!K64+'30.01.17'!K65+'06.02.17'!K66+'13.02.17'!K68+'20.02.17'!K68+'27.02.17'!K68+'06.03.17'!K68+'13.03.17'!K68+'20.03.17'!K68+'27.03.17'!K68+'03.04.17'!K68+'10.04.17'!K68+'18.04.17'!K68+'24.04.17'!K68+'03.05.17'!K68+'10.05.17'!K68+'15.05.17'!K68+'22.05.17'!K68+'29.05.17'!K68+'06.06.17'!K68+'12.06.17'!K68+'19.06.17'!K68+'26.06.17'!K68+'03.07.17'!K68+'10.07.17'!K68+'17.07.17'!K68+'24.07.17'!K68+'31.07.17'!K68+'07.08.17'!K68+'14.08.17'!K68+'21.08.17'!K68+'28.08.17'!K68+'04.09.17'!K68+'11.09.17'!K68+'18.09.17'!K68+'25.09.17'!K68+'02.10.17'!K68+'09.10.17'!K68+'16.10.17'!K68+'23.10.17'!K68+'30.10.17'!K68+'06.11.17'!K68+'13.11.17'!K68+'20.11.17'!K68+'27.11.17'!K68+'04.12.17'!K68+'11.12.17'!K68+'18.12.17'!K68+'25.12.17'!K68+'02.01.18'!K68</f>
        <v>0</v>
      </c>
      <c r="L68" s="26">
        <f>'10.01.17'!L54+'16.01.17'!L55+'23.01.17'!L64+'30.01.17'!L65+'06.02.17'!L66+'13.02.17'!L68+'20.02.17'!L68+'27.02.17'!L68+'06.03.17'!L68+'13.03.17'!L68+'20.03.17'!L68+'27.03.17'!L68+'03.04.17'!L68+'10.04.17'!L68+'18.04.17'!L68+'24.04.17'!L68+'03.05.17'!L68+'10.05.17'!L68+'15.05.17'!L68+'22.05.17'!L68+'29.05.17'!L68+'06.06.17'!L68+'12.06.17'!L68+'19.06.17'!L68+'26.06.17'!L68+'03.07.17'!L68+'10.07.17'!L68+'17.07.17'!L68+'24.07.17'!L68+'31.07.17'!L68+'07.08.17'!L68+'14.08.17'!L68+'21.08.17'!L68+'28.08.17'!L68+'04.09.17'!L68+'11.09.17'!L68+'18.09.17'!L68+'25.09.17'!L68+'02.10.17'!L68+'09.10.17'!L68+'16.10.17'!L68+'23.10.17'!L68+'30.10.17'!L68+'06.11.17'!L68+'13.11.17'!L68+'20.11.17'!L68+'27.11.17'!L68+'04.12.17'!L68+'11.12.17'!L68+'18.12.17'!L68+'25.12.17'!L68+'02.01.18'!L68</f>
        <v>0</v>
      </c>
      <c r="M68" s="27">
        <f t="shared" si="6"/>
        <v>0</v>
      </c>
      <c r="N68" s="25">
        <f>'10.01.17'!N54+'16.01.17'!N55+'23.01.17'!N64+'30.01.17'!N65+'06.02.17'!N66+'13.02.17'!N68+'20.02.17'!N68+'27.02.17'!N68+'06.03.17'!N68+'13.03.17'!N68+'20.03.17'!N68+'27.03.17'!N68+'03.04.17'!N68+'10.04.17'!N68+'18.04.17'!N68+'24.04.17'!N68+'03.05.17'!N68+'10.05.17'!N68+'15.05.17'!N68+'22.05.17'!N68+'29.05.17'!N68+'06.06.17'!N68+'12.06.17'!N68+'19.06.17'!N68+'26.06.17'!N68+'03.07.17'!N68+'10.07.17'!N68+'17.07.17'!N68+'24.07.17'!N68+'31.07.17'!N68+'07.08.17'!N68+'14.08.17'!N68+'21.08.17'!N68+'28.08.17'!N68+'04.09.17'!N68+'11.09.17'!N68+'18.09.17'!N68+'25.09.17'!N68+'02.10.17'!N68+'09.10.17'!N68+'16.10.17'!N68+'23.10.17'!N68+'30.10.17'!N68+'06.11.17'!N68+'13.11.17'!N68+'20.11.17'!N68+'27.11.17'!N68+'04.12.17'!N68+'11.12.17'!N68+'18.12.17'!N68+'25.12.17'!N68+'02.01.18'!N68</f>
        <v>27</v>
      </c>
      <c r="O68" s="26">
        <f>'10.01.17'!O54+'16.01.17'!O55+'23.01.17'!O64+'30.01.17'!O65+'06.02.17'!O66+'13.02.17'!O68+'20.02.17'!O68+'27.02.17'!O68+'06.03.17'!O68+'13.03.17'!O68+'20.03.17'!O68+'27.03.17'!O68+'03.04.17'!O68+'10.04.17'!O68+'18.04.17'!O68+'24.04.17'!O68+'03.05.17'!O68+'10.05.17'!O68+'15.05.17'!O68+'22.05.17'!O68+'29.05.17'!O68+'06.06.17'!O68+'12.06.17'!O68+'19.06.17'!O68+'26.06.17'!O68+'03.07.17'!O68+'10.07.17'!O68+'17.07.17'!O68+'24.07.17'!O68+'31.07.17'!O68+'07.08.17'!O68+'14.08.17'!O68+'21.08.17'!O68+'28.08.17'!O68+'04.09.17'!O68+'11.09.17'!O68+'18.09.17'!O68+'25.09.17'!O68+'02.10.17'!O68+'09.10.17'!O68+'16.10.17'!O68+'23.10.17'!O68+'30.10.17'!O68+'06.11.17'!O68+'13.11.17'!O68+'20.11.17'!O68+'27.11.17'!O68+'04.12.17'!O68+'11.12.17'!O68+'18.12.17'!O68+'25.12.17'!O68+'02.01.18'!O68</f>
        <v>23900.53</v>
      </c>
      <c r="P68" s="26">
        <f>'10.01.17'!P54+'16.01.17'!P55+'23.01.17'!P64+'30.01.17'!P65+'06.02.17'!P66+'13.02.17'!P68+'20.02.17'!P68+'27.02.17'!P68+'06.03.17'!P68+'13.03.17'!P68+'20.03.17'!P68+'27.03.17'!P68+'03.04.17'!P68+'10.04.17'!P68+'18.04.17'!P68+'24.04.17'!P68+'03.05.17'!P68+'10.05.17'!P68+'15.05.17'!P68+'22.05.17'!P68+'29.05.17'!P68+'06.06.17'!P68+'12.06.17'!P68+'19.06.17'!P68+'26.06.17'!P68+'03.07.17'!P68+'10.07.17'!P68+'17.07.17'!P68+'24.07.17'!P68+'31.07.17'!P68+'07.08.17'!P68+'14.08.17'!P68+'21.08.17'!P68+'28.08.17'!P68+'04.09.17'!P68+'11.09.17'!P68+'18.09.17'!P68+'25.09.17'!P68+'02.10.17'!P68+'09.10.17'!P68+'16.10.17'!P68+'23.10.17'!P68+'30.10.17'!P68+'06.11.17'!P68+'13.11.17'!P68+'20.11.17'!P68+'27.11.17'!P68+'04.12.17'!P68+'11.12.17'!P68+'18.12.17'!P68+'25.12.17'!P68+'02.01.18'!P68</f>
        <v>23900.53</v>
      </c>
      <c r="Q68" s="30">
        <f t="shared" si="2"/>
        <v>0</v>
      </c>
      <c r="R68" s="2">
        <v>0</v>
      </c>
      <c r="S68" s="2">
        <v>1</v>
      </c>
      <c r="T68" s="2" t="str">
        <f t="shared" si="3"/>
        <v/>
      </c>
      <c r="U68" s="2" t="str">
        <f t="shared" si="4"/>
        <v/>
      </c>
      <c r="V68" s="2" t="str">
        <f t="shared" si="5"/>
        <v/>
      </c>
      <c r="X68" s="60"/>
    </row>
    <row r="69" spans="1:24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f>'10.01.17'!H55+'16.01.17'!H56+'23.01.17'!H65+'30.01.17'!H66+'06.02.17'!H67+'13.02.17'!H69+'20.02.17'!H69+'27.02.17'!H69+'06.03.17'!H69+'13.03.17'!H69+'20.03.17'!H69+'27.03.17'!H69+'03.04.17'!H69+'10.04.17'!H69+'18.04.17'!H69+'24.04.17'!H69+'03.05.17'!H69+'10.05.17'!H69+'15.05.17'!H69+'22.05.17'!H69+'29.05.17'!H69+'06.06.17'!H69+'12.06.17'!H69+'19.06.17'!H69+'26.06.17'!H69+'03.07.17'!H69+'10.07.17'!H69+'17.07.17'!H69+'24.07.17'!H69+'31.07.17'!H69+'07.08.17'!H69+'14.08.17'!H69+'21.08.17'!H69+'28.08.17'!H69+'04.09.17'!H69+'11.09.17'!H69+'18.09.17'!H69+'25.09.17'!H69+'02.10.17'!H69+'09.10.17'!H69+'16.10.17'!H69+'23.10.17'!H69+'30.10.17'!H69+'06.11.17'!H69+'13.11.17'!H69+'20.11.17'!H69+'27.11.17'!H69+'04.12.17'!H69+'11.12.17'!H69+'18.12.17'!H69+'25.12.17'!H69+'02.01.18'!H69</f>
        <v>28</v>
      </c>
      <c r="I69" s="25">
        <f>'10.01.17'!I55+'16.01.17'!I56+'23.01.17'!I65+'30.01.17'!I66+'06.02.17'!I67+'13.02.17'!I69+'20.02.17'!I69+'27.02.17'!I69+'06.03.17'!I69+'13.03.17'!I69+'20.03.17'!I69+'27.03.17'!I69+'03.04.17'!I69+'10.04.17'!I69+'18.04.17'!I69+'24.04.17'!I69+'03.05.17'!I69+'10.05.17'!I69+'15.05.17'!I69+'22.05.17'!I69+'29.05.17'!I69+'06.06.17'!I69+'12.06.17'!I69+'19.06.17'!I69+'26.06.17'!I69+'03.07.17'!I69+'10.07.17'!I69+'17.07.17'!I69+'24.07.17'!I69+'31.07.17'!I69+'07.08.17'!I69+'14.08.17'!I69+'21.08.17'!I69+'28.08.17'!I69+'04.09.17'!I69+'11.09.17'!I69+'18.09.17'!I69+'25.09.17'!I69+'02.10.17'!I69+'09.10.17'!I69+'16.10.17'!I69+'23.10.17'!I69+'30.10.17'!I69+'06.11.17'!I69+'13.11.17'!I69+'20.11.17'!I69+'27.11.17'!I69+'04.12.17'!I69+'11.12.17'!I69+'18.12.17'!I69+'25.12.17'!I69+'02.01.18'!I69</f>
        <v>26</v>
      </c>
      <c r="J69" s="25">
        <f>'10.01.17'!J55+'16.01.17'!J56+'23.01.17'!J65+'30.01.17'!J66+'06.02.17'!J67+'13.02.17'!J69+'20.02.17'!J69+'27.02.17'!J69+'06.03.17'!J69+'13.03.17'!J69+'20.03.17'!J69+'27.03.17'!J69+'03.04.17'!J69+'10.04.17'!J69+'18.04.17'!J69+'24.04.17'!J69+'03.05.17'!J69+'10.05.17'!J69+'15.05.17'!J69+'22.05.17'!J69+'29.05.17'!J69+'06.06.17'!J69+'12.06.17'!J69+'19.06.17'!J69+'26.06.17'!J69+'03.07.17'!J69+'10.07.17'!J69+'17.07.17'!J69+'24.07.17'!J69+'31.07.17'!J69+'07.08.17'!J69+'14.08.17'!J69+'21.08.17'!J69+'28.08.17'!J69+'04.09.17'!J69+'11.09.17'!J69+'18.09.17'!J69+'25.09.17'!J69+'02.10.17'!J69+'09.10.17'!J69+'16.10.17'!J69+'23.10.17'!J69+'30.10.17'!J69+'06.11.17'!J69+'13.11.17'!J69+'20.11.17'!J69+'27.11.17'!J69+'04.12.17'!J69+'11.12.17'!J69+'18.12.17'!J69+'25.12.17'!J69+'02.01.18'!J69</f>
        <v>39</v>
      </c>
      <c r="K69" s="26">
        <f>'10.01.17'!K55+'16.01.17'!K56+'23.01.17'!K65+'30.01.17'!K66+'06.02.17'!K67+'13.02.17'!K69+'20.02.17'!K69+'27.02.17'!K69+'06.03.17'!K69+'13.03.17'!K69+'20.03.17'!K69+'27.03.17'!K69+'03.04.17'!K69+'10.04.17'!K69+'18.04.17'!K69+'24.04.17'!K69+'03.05.17'!K69+'10.05.17'!K69+'15.05.17'!K69+'22.05.17'!K69+'29.05.17'!K69+'06.06.17'!K69+'12.06.17'!K69+'19.06.17'!K69+'26.06.17'!K69+'03.07.17'!K69+'10.07.17'!K69+'17.07.17'!K69+'24.07.17'!K69+'31.07.17'!K69+'07.08.17'!K69+'14.08.17'!K69+'21.08.17'!K69+'28.08.17'!K69+'04.09.17'!K69+'11.09.17'!K69+'18.09.17'!K69+'25.09.17'!K69+'02.10.17'!K69+'09.10.17'!K69+'16.10.17'!K69+'23.10.17'!K69+'30.10.17'!K69+'06.11.17'!K69+'13.11.17'!K69+'20.11.17'!K69+'27.11.17'!K69+'04.12.17'!K69+'11.12.17'!K69+'18.12.17'!K69+'25.12.17'!K69+'02.01.18'!K69</f>
        <v>50437.54</v>
      </c>
      <c r="L69" s="26">
        <f>'10.01.17'!L55+'16.01.17'!L56+'23.01.17'!L65+'30.01.17'!L66+'06.02.17'!L67+'13.02.17'!L69+'20.02.17'!L69+'27.02.17'!L69+'06.03.17'!L69+'13.03.17'!L69+'20.03.17'!L69+'27.03.17'!L69+'03.04.17'!L69+'10.04.17'!L69+'18.04.17'!L69+'24.04.17'!L69+'03.05.17'!L69+'10.05.17'!L69+'15.05.17'!L69+'22.05.17'!L69+'29.05.17'!L69+'06.06.17'!L69+'12.06.17'!L69+'19.06.17'!L69+'26.06.17'!L69+'03.07.17'!L69+'10.07.17'!L69+'17.07.17'!L69+'24.07.17'!L69+'31.07.17'!L69+'07.08.17'!L69+'14.08.17'!L69+'21.08.17'!L69+'28.08.17'!L69+'04.09.17'!L69+'11.09.17'!L69+'18.09.17'!L69+'25.09.17'!L69+'02.10.17'!L69+'09.10.17'!L69+'16.10.17'!L69+'23.10.17'!L69+'30.10.17'!L69+'06.11.17'!L69+'13.11.17'!L69+'20.11.17'!L69+'27.11.17'!L69+'04.12.17'!L69+'11.12.17'!L69+'18.12.17'!L69+'25.12.17'!L69+'02.01.18'!L69</f>
        <v>50437.54</v>
      </c>
      <c r="M69" s="27">
        <f t="shared" si="6"/>
        <v>0</v>
      </c>
      <c r="N69" s="25">
        <f>'10.01.17'!N55+'16.01.17'!N56+'23.01.17'!N65+'30.01.17'!N66+'06.02.17'!N67+'13.02.17'!N69+'20.02.17'!N69+'27.02.17'!N69+'06.03.17'!N69+'13.03.17'!N69+'20.03.17'!N69+'27.03.17'!N69+'03.04.17'!N69+'10.04.17'!N69+'18.04.17'!N69+'24.04.17'!N69+'03.05.17'!N69+'10.05.17'!N69+'15.05.17'!N69+'22.05.17'!N69+'29.05.17'!N69+'06.06.17'!N69+'12.06.17'!N69+'19.06.17'!N69+'26.06.17'!N69+'03.07.17'!N69+'10.07.17'!N69+'17.07.17'!N69+'24.07.17'!N69+'31.07.17'!N69+'07.08.17'!N69+'14.08.17'!N69+'21.08.17'!N69+'28.08.17'!N69+'04.09.17'!N69+'11.09.17'!N69+'18.09.17'!N69+'25.09.17'!N69+'02.10.17'!N69+'09.10.17'!N69+'16.10.17'!N69+'23.10.17'!N69+'30.10.17'!N69+'06.11.17'!N69+'13.11.17'!N69+'20.11.17'!N69+'27.11.17'!N69+'04.12.17'!N69+'11.12.17'!N69+'18.12.17'!N69+'25.12.17'!N69+'02.01.18'!N69</f>
        <v>9</v>
      </c>
      <c r="O69" s="26">
        <f>'10.01.17'!O55+'16.01.17'!O56+'23.01.17'!O65+'30.01.17'!O66+'06.02.17'!O67+'13.02.17'!O69+'20.02.17'!O69+'27.02.17'!O69+'06.03.17'!O69+'13.03.17'!O69+'20.03.17'!O69+'27.03.17'!O69+'03.04.17'!O69+'10.04.17'!O69+'18.04.17'!O69+'24.04.17'!O69+'03.05.17'!O69+'10.05.17'!O69+'15.05.17'!O69+'22.05.17'!O69+'29.05.17'!O69+'06.06.17'!O69+'12.06.17'!O69+'19.06.17'!O69+'26.06.17'!O69+'03.07.17'!O69+'10.07.17'!O69+'17.07.17'!O69+'24.07.17'!O69+'31.07.17'!O69+'07.08.17'!O69+'14.08.17'!O69+'21.08.17'!O69+'28.08.17'!O69+'04.09.17'!O69+'11.09.17'!O69+'18.09.17'!O69+'25.09.17'!O69+'02.10.17'!O69+'09.10.17'!O69+'16.10.17'!O69+'23.10.17'!O69+'30.10.17'!O69+'06.11.17'!O69+'13.11.17'!O69+'20.11.17'!O69+'27.11.17'!O69+'04.12.17'!O69+'11.12.17'!O69+'18.12.17'!O69+'25.12.17'!O69+'02.01.18'!O69</f>
        <v>10284.759999999998</v>
      </c>
      <c r="P69" s="26">
        <f>'10.01.17'!P55+'16.01.17'!P56+'23.01.17'!P65+'30.01.17'!P66+'06.02.17'!P67+'13.02.17'!P69+'20.02.17'!P69+'27.02.17'!P69+'06.03.17'!P69+'13.03.17'!P69+'20.03.17'!P69+'27.03.17'!P69+'03.04.17'!P69+'10.04.17'!P69+'18.04.17'!P69+'24.04.17'!P69+'03.05.17'!P69+'10.05.17'!P69+'15.05.17'!P69+'22.05.17'!P69+'29.05.17'!P69+'06.06.17'!P69+'12.06.17'!P69+'19.06.17'!P69+'26.06.17'!P69+'03.07.17'!P69+'10.07.17'!P69+'17.07.17'!P69+'24.07.17'!P69+'31.07.17'!P69+'07.08.17'!P69+'14.08.17'!P69+'21.08.17'!P69+'28.08.17'!P69+'04.09.17'!P69+'11.09.17'!P69+'18.09.17'!P69+'25.09.17'!P69+'02.10.17'!P69+'09.10.17'!P69+'16.10.17'!P69+'23.10.17'!P69+'30.10.17'!P69+'06.11.17'!P69+'13.11.17'!P69+'20.11.17'!P69+'27.11.17'!P69+'04.12.17'!P69+'11.12.17'!P69+'18.12.17'!P69+'25.12.17'!P69+'02.01.18'!P69</f>
        <v>10284.759999999998</v>
      </c>
      <c r="Q69" s="30">
        <f t="shared" si="2"/>
        <v>0</v>
      </c>
      <c r="R69" s="2">
        <v>1</v>
      </c>
      <c r="S69" s="2">
        <v>0</v>
      </c>
      <c r="T69" s="2" t="str">
        <f t="shared" si="3"/>
        <v/>
      </c>
      <c r="U69" s="2" t="str">
        <f t="shared" si="4"/>
        <v/>
      </c>
      <c r="V69" s="2" t="str">
        <f t="shared" si="5"/>
        <v/>
      </c>
      <c r="X69" s="60"/>
    </row>
    <row r="70" spans="1:24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>
        <f>'10.01.17'!H56+'16.01.17'!H57+'23.01.17'!H66+'30.01.17'!H67+'06.02.17'!H68+'13.02.17'!H70+'20.02.17'!H70+'27.02.17'!H70+'06.03.17'!H70+'13.03.17'!H70+'20.03.17'!H70+'27.03.17'!H70+'03.04.17'!H70+'10.04.17'!H70+'18.04.17'!H70+'24.04.17'!H70+'03.05.17'!H70+'10.05.17'!H70+'15.05.17'!H70+'22.05.17'!H70+'29.05.17'!H70+'06.06.17'!H70+'12.06.17'!H70+'19.06.17'!H70+'26.06.17'!H70+'03.07.17'!H70+'10.07.17'!H70+'17.07.17'!H70+'24.07.17'!H70+'31.07.17'!H70+'07.08.17'!H70+'14.08.17'!H70+'21.08.17'!H70+'28.08.17'!H70+'04.09.17'!H70+'11.09.17'!H70+'18.09.17'!H70+'25.09.17'!H70+'02.10.17'!H70+'09.10.17'!H70+'16.10.17'!H70+'23.10.17'!H70+'30.10.17'!H70+'06.11.17'!H70+'13.11.17'!H70+'20.11.17'!H70+'27.11.17'!H70+'04.12.17'!H70+'11.12.17'!H70+'18.12.17'!H70+'25.12.17'!H70+'02.01.18'!H70</f>
        <v>5</v>
      </c>
      <c r="I70" s="25">
        <f>'10.01.17'!I56+'16.01.17'!I57+'23.01.17'!I66+'30.01.17'!I67+'06.02.17'!I68+'13.02.17'!I70+'20.02.17'!I70+'27.02.17'!I70+'06.03.17'!I70+'13.03.17'!I70+'20.03.17'!I70+'27.03.17'!I70+'03.04.17'!I70+'10.04.17'!I70+'18.04.17'!I70+'24.04.17'!I70+'03.05.17'!I70+'10.05.17'!I70+'15.05.17'!I70+'22.05.17'!I70+'29.05.17'!I70+'06.06.17'!I70+'12.06.17'!I70+'19.06.17'!I70+'26.06.17'!I70+'03.07.17'!I70+'10.07.17'!I70+'17.07.17'!I70+'24.07.17'!I70+'31.07.17'!I70+'07.08.17'!I70+'14.08.17'!I70+'21.08.17'!I70+'28.08.17'!I70+'04.09.17'!I70+'11.09.17'!I70+'18.09.17'!I70+'25.09.17'!I70+'02.10.17'!I70+'09.10.17'!I70+'16.10.17'!I70+'23.10.17'!I70+'30.10.17'!I70+'06.11.17'!I70+'13.11.17'!I70+'20.11.17'!I70+'27.11.17'!I70+'04.12.17'!I70+'11.12.17'!I70+'18.12.17'!I70+'25.12.17'!I70+'02.01.18'!I70</f>
        <v>2</v>
      </c>
      <c r="J70" s="25">
        <f>'10.01.17'!J56+'16.01.17'!J57+'23.01.17'!J66+'30.01.17'!J67+'06.02.17'!J68+'13.02.17'!J70+'20.02.17'!J70+'27.02.17'!J70+'06.03.17'!J70+'13.03.17'!J70+'20.03.17'!J70+'27.03.17'!J70+'03.04.17'!J70+'10.04.17'!J70+'18.04.17'!J70+'24.04.17'!J70+'03.05.17'!J70+'10.05.17'!J70+'15.05.17'!J70+'22.05.17'!J70+'29.05.17'!J70+'06.06.17'!J70+'12.06.17'!J70+'19.06.17'!J70+'26.06.17'!J70+'03.07.17'!J70+'10.07.17'!J70+'17.07.17'!J70+'24.07.17'!J70+'31.07.17'!J70+'07.08.17'!J70+'14.08.17'!J70+'21.08.17'!J70+'28.08.17'!J70+'04.09.17'!J70+'11.09.17'!J70+'18.09.17'!J70+'25.09.17'!J70+'02.10.17'!J70+'09.10.17'!J70+'16.10.17'!J70+'23.10.17'!J70+'30.10.17'!J70+'06.11.17'!J70+'13.11.17'!J70+'20.11.17'!J70+'27.11.17'!J70+'04.12.17'!J70+'11.12.17'!J70+'18.12.17'!J70+'25.12.17'!J70+'02.01.18'!J70</f>
        <v>2</v>
      </c>
      <c r="K70" s="26">
        <f>'10.01.17'!K56+'16.01.17'!K57+'23.01.17'!K66+'30.01.17'!K67+'06.02.17'!K68+'13.02.17'!K70+'20.02.17'!K70+'27.02.17'!K70+'06.03.17'!K70+'13.03.17'!K70+'20.03.17'!K70+'27.03.17'!K70+'03.04.17'!K70+'10.04.17'!K70+'18.04.17'!K70+'24.04.17'!K70+'03.05.17'!K70+'10.05.17'!K70+'15.05.17'!K70+'22.05.17'!K70+'29.05.17'!K70+'06.06.17'!K70+'12.06.17'!K70+'19.06.17'!K70+'26.06.17'!K70+'03.07.17'!K70+'10.07.17'!K70+'17.07.17'!K70+'24.07.17'!K70+'31.07.17'!K70+'07.08.17'!K70+'14.08.17'!K70+'21.08.17'!K70+'28.08.17'!K70+'04.09.17'!K70+'11.09.17'!K70+'18.09.17'!K70+'25.09.17'!K70+'02.10.17'!K70+'09.10.17'!K70+'16.10.17'!K70+'23.10.17'!K70+'30.10.17'!K70+'06.11.17'!K70+'13.11.17'!K70+'20.11.17'!K70+'27.11.17'!K70+'04.12.17'!K70+'11.12.17'!K70+'18.12.17'!K70+'25.12.17'!K70+'02.01.18'!K70</f>
        <v>2008.2</v>
      </c>
      <c r="L70" s="26">
        <f>'10.01.17'!L56+'16.01.17'!L57+'23.01.17'!L66+'30.01.17'!L67+'06.02.17'!L68+'13.02.17'!L70+'20.02.17'!L70+'27.02.17'!L70+'06.03.17'!L70+'13.03.17'!L70+'20.03.17'!L70+'27.03.17'!L70+'03.04.17'!L70+'10.04.17'!L70+'18.04.17'!L70+'24.04.17'!L70+'03.05.17'!L70+'10.05.17'!L70+'15.05.17'!L70+'22.05.17'!L70+'29.05.17'!L70+'06.06.17'!L70+'12.06.17'!L70+'19.06.17'!L70+'26.06.17'!L70+'03.07.17'!L70+'10.07.17'!L70+'17.07.17'!L70+'24.07.17'!L70+'31.07.17'!L70+'07.08.17'!L70+'14.08.17'!L70+'21.08.17'!L70+'28.08.17'!L70+'04.09.17'!L70+'11.09.17'!L70+'18.09.17'!L70+'25.09.17'!L70+'02.10.17'!L70+'09.10.17'!L70+'16.10.17'!L70+'23.10.17'!L70+'30.10.17'!L70+'06.11.17'!L70+'13.11.17'!L70+'20.11.17'!L70+'27.11.17'!L70+'04.12.17'!L70+'11.12.17'!L70+'18.12.17'!L70+'25.12.17'!L70+'02.01.18'!L70</f>
        <v>2008.2</v>
      </c>
      <c r="M70" s="27">
        <f t="shared" si="6"/>
        <v>0</v>
      </c>
      <c r="N70" s="25">
        <f>'10.01.17'!N56+'16.01.17'!N57+'23.01.17'!N66+'30.01.17'!N67+'06.02.17'!N68+'13.02.17'!N70+'20.02.17'!N70+'27.02.17'!N70+'06.03.17'!N70+'13.03.17'!N70+'20.03.17'!N70+'27.03.17'!N70+'03.04.17'!N70+'10.04.17'!N70+'18.04.17'!N70+'24.04.17'!N70+'03.05.17'!N70+'10.05.17'!N70+'15.05.17'!N70+'22.05.17'!N70+'29.05.17'!N70+'06.06.17'!N70+'12.06.17'!N70+'19.06.17'!N70+'26.06.17'!N70+'03.07.17'!N70+'10.07.17'!N70+'17.07.17'!N70+'24.07.17'!N70+'31.07.17'!N70+'07.08.17'!N70+'14.08.17'!N70+'21.08.17'!N70+'28.08.17'!N70+'04.09.17'!N70+'11.09.17'!N70+'18.09.17'!N70+'25.09.17'!N70+'02.10.17'!N70+'09.10.17'!N70+'16.10.17'!N70+'23.10.17'!N70+'30.10.17'!N70+'06.11.17'!N70+'13.11.17'!N70+'20.11.17'!N70+'27.11.17'!N70+'04.12.17'!N70+'11.12.17'!N70+'18.12.17'!N70+'25.12.17'!N70+'02.01.18'!N70</f>
        <v>0</v>
      </c>
      <c r="O70" s="26">
        <f>'10.01.17'!O56+'16.01.17'!O57+'23.01.17'!O66+'30.01.17'!O67+'06.02.17'!O68+'13.02.17'!O70+'20.02.17'!O70+'27.02.17'!O70+'06.03.17'!O70+'13.03.17'!O70+'20.03.17'!O70+'27.03.17'!O70+'03.04.17'!O70+'10.04.17'!O70+'18.04.17'!O70+'24.04.17'!O70+'03.05.17'!O70+'10.05.17'!O70+'15.05.17'!O70+'22.05.17'!O70+'29.05.17'!O70+'06.06.17'!O70+'12.06.17'!O70+'19.06.17'!O70+'26.06.17'!O70+'03.07.17'!O70+'10.07.17'!O70+'17.07.17'!O70+'24.07.17'!O70+'31.07.17'!O70+'07.08.17'!O70+'14.08.17'!O70+'21.08.17'!O70+'28.08.17'!O70+'04.09.17'!O70+'11.09.17'!O70+'18.09.17'!O70+'25.09.17'!O70+'02.10.17'!O70+'09.10.17'!O70+'16.10.17'!O70+'23.10.17'!O70+'30.10.17'!O70+'06.11.17'!O70+'13.11.17'!O70+'20.11.17'!O70+'27.11.17'!O70+'04.12.17'!O70+'11.12.17'!O70+'18.12.17'!O70+'25.12.17'!O70+'02.01.18'!O70</f>
        <v>0</v>
      </c>
      <c r="P70" s="26">
        <f>'10.01.17'!P56+'16.01.17'!P57+'23.01.17'!P66+'30.01.17'!P67+'06.02.17'!P68+'13.02.17'!P70+'20.02.17'!P70+'27.02.17'!P70+'06.03.17'!P70+'13.03.17'!P70+'20.03.17'!P70+'27.03.17'!P70+'03.04.17'!P70+'10.04.17'!P70+'18.04.17'!P70+'24.04.17'!P70+'03.05.17'!P70+'10.05.17'!P70+'15.05.17'!P70+'22.05.17'!P70+'29.05.17'!P70+'06.06.17'!P70+'12.06.17'!P70+'19.06.17'!P70+'26.06.17'!P70+'03.07.17'!P70+'10.07.17'!P70+'17.07.17'!P70+'24.07.17'!P70+'31.07.17'!P70+'07.08.17'!P70+'14.08.17'!P70+'21.08.17'!P70+'28.08.17'!P70+'04.09.17'!P70+'11.09.17'!P70+'18.09.17'!P70+'25.09.17'!P70+'02.10.17'!P70+'09.10.17'!P70+'16.10.17'!P70+'23.10.17'!P70+'30.10.17'!P70+'06.11.17'!P70+'13.11.17'!P70+'20.11.17'!P70+'27.11.17'!P70+'04.12.17'!P70+'11.12.17'!P70+'18.12.17'!P70+'25.12.17'!P70+'02.01.18'!P70</f>
        <v>0</v>
      </c>
      <c r="Q70" s="30">
        <f t="shared" si="2"/>
        <v>0</v>
      </c>
      <c r="R70" s="2">
        <v>1</v>
      </c>
      <c r="S70" s="2">
        <v>0</v>
      </c>
      <c r="T70" s="2" t="str">
        <f t="shared" si="3"/>
        <v/>
      </c>
      <c r="U70" s="2" t="str">
        <f t="shared" si="4"/>
        <v/>
      </c>
      <c r="V70" s="2" t="str">
        <f t="shared" si="5"/>
        <v/>
      </c>
      <c r="X70" s="60"/>
    </row>
    <row r="71" spans="1:24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>
        <f>'10.01.17'!H57+'16.01.17'!H58+'23.01.17'!H67+'30.01.17'!H68+'06.02.17'!H69+'13.02.17'!H71+'20.02.17'!H71+'27.02.17'!H71+'06.03.17'!H71+'13.03.17'!H71+'20.03.17'!H71+'27.03.17'!H71+'03.04.17'!H71+'10.04.17'!H71+'18.04.17'!H71+'24.04.17'!H71+'03.05.17'!H71+'10.05.17'!H71+'15.05.17'!H71+'22.05.17'!H71+'29.05.17'!H71+'06.06.17'!H71+'12.06.17'!H71+'19.06.17'!H71+'26.06.17'!H71+'03.07.17'!H71+'10.07.17'!H71+'17.07.17'!H71+'24.07.17'!H71+'31.07.17'!H71+'07.08.17'!H71+'14.08.17'!H71+'21.08.17'!H71+'28.08.17'!H71+'04.09.17'!H71+'11.09.17'!H71+'18.09.17'!H71+'25.09.17'!H71+'02.10.17'!H71+'09.10.17'!H71+'16.10.17'!H71+'23.10.17'!H71+'30.10.17'!H71+'06.11.17'!H71+'13.11.17'!H71+'20.11.17'!H71+'27.11.17'!H71+'04.12.17'!H71+'11.12.17'!H71+'18.12.17'!H71+'25.12.17'!H71+'02.01.18'!H71</f>
        <v>0</v>
      </c>
      <c r="I71" s="25">
        <f>'10.01.17'!I57+'16.01.17'!I58+'23.01.17'!I67+'30.01.17'!I68+'06.02.17'!I69+'13.02.17'!I71+'20.02.17'!I71+'27.02.17'!I71+'06.03.17'!I71+'13.03.17'!I71+'20.03.17'!I71+'27.03.17'!I71+'03.04.17'!I71+'10.04.17'!I71+'18.04.17'!I71+'24.04.17'!I71+'03.05.17'!I71+'10.05.17'!I71+'15.05.17'!I71+'22.05.17'!I71+'29.05.17'!I71+'06.06.17'!I71+'12.06.17'!I71+'19.06.17'!I71+'26.06.17'!I71+'03.07.17'!I71+'10.07.17'!I71+'17.07.17'!I71+'24.07.17'!I71+'31.07.17'!I71+'07.08.17'!I71+'14.08.17'!I71+'21.08.17'!I71+'28.08.17'!I71+'04.09.17'!I71+'11.09.17'!I71+'18.09.17'!I71+'25.09.17'!I71+'02.10.17'!I71+'09.10.17'!I71+'16.10.17'!I71+'23.10.17'!I71+'30.10.17'!I71+'06.11.17'!I71+'13.11.17'!I71+'20.11.17'!I71+'27.11.17'!I71+'04.12.17'!I71+'11.12.17'!I71+'18.12.17'!I71+'25.12.17'!I71+'02.01.18'!I71</f>
        <v>0</v>
      </c>
      <c r="J71" s="25">
        <f>'10.01.17'!J57+'16.01.17'!J58+'23.01.17'!J67+'30.01.17'!J68+'06.02.17'!J69+'13.02.17'!J71+'20.02.17'!J71+'27.02.17'!J71+'06.03.17'!J71+'13.03.17'!J71+'20.03.17'!J71+'27.03.17'!J71+'03.04.17'!J71+'10.04.17'!J71+'18.04.17'!J71+'24.04.17'!J71+'03.05.17'!J71+'10.05.17'!J71+'15.05.17'!J71+'22.05.17'!J71+'29.05.17'!J71+'06.06.17'!J71+'12.06.17'!J71+'19.06.17'!J71+'26.06.17'!J71+'03.07.17'!J71+'10.07.17'!J71+'17.07.17'!J71+'24.07.17'!J71+'31.07.17'!J71+'07.08.17'!J71+'14.08.17'!J71+'21.08.17'!J71+'28.08.17'!J71+'04.09.17'!J71+'11.09.17'!J71+'18.09.17'!J71+'25.09.17'!J71+'02.10.17'!J71+'09.10.17'!J71+'16.10.17'!J71+'23.10.17'!J71+'30.10.17'!J71+'06.11.17'!J71+'13.11.17'!J71+'20.11.17'!J71+'27.11.17'!J71+'04.12.17'!J71+'11.12.17'!J71+'18.12.17'!J71+'25.12.17'!J71+'02.01.18'!J71</f>
        <v>0</v>
      </c>
      <c r="K71" s="26">
        <f>'10.01.17'!K57+'16.01.17'!K58+'23.01.17'!K67+'30.01.17'!K68+'06.02.17'!K69+'13.02.17'!K71+'20.02.17'!K71+'27.02.17'!K71+'06.03.17'!K71+'13.03.17'!K71+'20.03.17'!K71+'27.03.17'!K71+'03.04.17'!K71+'10.04.17'!K71+'18.04.17'!K71+'24.04.17'!K71+'03.05.17'!K71+'10.05.17'!K71+'15.05.17'!K71+'22.05.17'!K71+'29.05.17'!K71+'06.06.17'!K71+'12.06.17'!K71+'19.06.17'!K71+'26.06.17'!K71+'03.07.17'!K71+'10.07.17'!K71+'17.07.17'!K71+'24.07.17'!K71+'31.07.17'!K71+'07.08.17'!K71+'14.08.17'!K71+'21.08.17'!K71+'28.08.17'!K71+'04.09.17'!K71+'11.09.17'!K71+'18.09.17'!K71+'25.09.17'!K71+'02.10.17'!K71+'09.10.17'!K71+'16.10.17'!K71+'23.10.17'!K71+'30.10.17'!K71+'06.11.17'!K71+'13.11.17'!K71+'20.11.17'!K71+'27.11.17'!K71+'04.12.17'!K71+'11.12.17'!K71+'18.12.17'!K71+'25.12.17'!K71+'02.01.18'!K71</f>
        <v>0</v>
      </c>
      <c r="L71" s="26">
        <f>'10.01.17'!L57+'16.01.17'!L58+'23.01.17'!L67+'30.01.17'!L68+'06.02.17'!L69+'13.02.17'!L71+'20.02.17'!L71+'27.02.17'!L71+'06.03.17'!L71+'13.03.17'!L71+'20.03.17'!L71+'27.03.17'!L71+'03.04.17'!L71+'10.04.17'!L71+'18.04.17'!L71+'24.04.17'!L71+'03.05.17'!L71+'10.05.17'!L71+'15.05.17'!L71+'22.05.17'!L71+'29.05.17'!L71+'06.06.17'!L71+'12.06.17'!L71+'19.06.17'!L71+'26.06.17'!L71+'03.07.17'!L71+'10.07.17'!L71+'17.07.17'!L71+'24.07.17'!L71+'31.07.17'!L71+'07.08.17'!L71+'14.08.17'!L71+'21.08.17'!L71+'28.08.17'!L71+'04.09.17'!L71+'11.09.17'!L71+'18.09.17'!L71+'25.09.17'!L71+'02.10.17'!L71+'09.10.17'!L71+'16.10.17'!L71+'23.10.17'!L71+'30.10.17'!L71+'06.11.17'!L71+'13.11.17'!L71+'20.11.17'!L71+'27.11.17'!L71+'04.12.17'!L71+'11.12.17'!L71+'18.12.17'!L71+'25.12.17'!L71+'02.01.18'!L71</f>
        <v>0</v>
      </c>
      <c r="M71" s="27">
        <f t="shared" si="6"/>
        <v>0</v>
      </c>
      <c r="N71" s="25">
        <f>'10.01.17'!N57+'16.01.17'!N58+'23.01.17'!N67+'30.01.17'!N68+'06.02.17'!N69+'13.02.17'!N71+'20.02.17'!N71+'27.02.17'!N71+'06.03.17'!N71+'13.03.17'!N71+'20.03.17'!N71+'27.03.17'!N71+'03.04.17'!N71+'10.04.17'!N71+'18.04.17'!N71+'24.04.17'!N71+'03.05.17'!N71+'10.05.17'!N71+'15.05.17'!N71+'22.05.17'!N71+'29.05.17'!N71+'06.06.17'!N71+'12.06.17'!N71+'19.06.17'!N71+'26.06.17'!N71+'03.07.17'!N71+'10.07.17'!N71+'17.07.17'!N71+'24.07.17'!N71+'31.07.17'!N71+'07.08.17'!N71+'14.08.17'!N71+'21.08.17'!N71+'28.08.17'!N71+'04.09.17'!N71+'11.09.17'!N71+'18.09.17'!N71+'25.09.17'!N71+'02.10.17'!N71+'09.10.17'!N71+'16.10.17'!N71+'23.10.17'!N71+'30.10.17'!N71+'06.11.17'!N71+'13.11.17'!N71+'20.11.17'!N71+'27.11.17'!N71+'04.12.17'!N71+'11.12.17'!N71+'18.12.17'!N71+'25.12.17'!N71+'02.01.18'!N71</f>
        <v>0</v>
      </c>
      <c r="O71" s="26">
        <f>'10.01.17'!O57+'16.01.17'!O58+'23.01.17'!O67+'30.01.17'!O68+'06.02.17'!O69+'13.02.17'!O71+'20.02.17'!O71+'27.02.17'!O71+'06.03.17'!O71+'13.03.17'!O71+'20.03.17'!O71+'27.03.17'!O71+'03.04.17'!O71+'10.04.17'!O71+'18.04.17'!O71+'24.04.17'!O71+'03.05.17'!O71+'10.05.17'!O71+'15.05.17'!O71+'22.05.17'!O71+'29.05.17'!O71+'06.06.17'!O71+'12.06.17'!O71+'19.06.17'!O71+'26.06.17'!O71+'03.07.17'!O71+'10.07.17'!O71+'17.07.17'!O71+'24.07.17'!O71+'31.07.17'!O71+'07.08.17'!O71+'14.08.17'!O71+'21.08.17'!O71+'28.08.17'!O71+'04.09.17'!O71+'11.09.17'!O71+'18.09.17'!O71+'25.09.17'!O71+'02.10.17'!O71+'09.10.17'!O71+'16.10.17'!O71+'23.10.17'!O71+'30.10.17'!O71+'06.11.17'!O71+'13.11.17'!O71+'20.11.17'!O71+'27.11.17'!O71+'04.12.17'!O71+'11.12.17'!O71+'18.12.17'!O71+'25.12.17'!O71+'02.01.18'!O71</f>
        <v>0</v>
      </c>
      <c r="P71" s="26">
        <f>'10.01.17'!P57+'16.01.17'!P58+'23.01.17'!P67+'30.01.17'!P68+'06.02.17'!P69+'13.02.17'!P71+'20.02.17'!P71+'27.02.17'!P71+'06.03.17'!P71+'13.03.17'!P71+'20.03.17'!P71+'27.03.17'!P71+'03.04.17'!P71+'10.04.17'!P71+'18.04.17'!P71+'24.04.17'!P71+'03.05.17'!P71+'10.05.17'!P71+'15.05.17'!P71+'22.05.17'!P71+'29.05.17'!P71+'06.06.17'!P71+'12.06.17'!P71+'19.06.17'!P71+'26.06.17'!P71+'03.07.17'!P71+'10.07.17'!P71+'17.07.17'!P71+'24.07.17'!P71+'31.07.17'!P71+'07.08.17'!P71+'14.08.17'!P71+'21.08.17'!P71+'28.08.17'!P71+'04.09.17'!P71+'11.09.17'!P71+'18.09.17'!P71+'25.09.17'!P71+'02.10.17'!P71+'09.10.17'!P71+'16.10.17'!P71+'23.10.17'!P71+'30.10.17'!P71+'06.11.17'!P71+'13.11.17'!P71+'20.11.17'!P71+'27.11.17'!P71+'04.12.17'!P71+'11.12.17'!P71+'18.12.17'!P71+'25.12.17'!P71+'02.01.18'!P71</f>
        <v>0</v>
      </c>
      <c r="Q71" s="30">
        <f t="shared" si="2"/>
        <v>0</v>
      </c>
      <c r="R71" s="2">
        <v>0</v>
      </c>
      <c r="S71" s="2">
        <v>1</v>
      </c>
      <c r="T71" s="2" t="str">
        <f t="shared" si="3"/>
        <v/>
      </c>
      <c r="U71" s="2" t="str">
        <f t="shared" si="4"/>
        <v/>
      </c>
      <c r="V71" s="2" t="str">
        <f t="shared" si="5"/>
        <v/>
      </c>
      <c r="X71" s="60"/>
    </row>
    <row r="72" spans="1:24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f>'10.01.17'!H58+'16.01.17'!H59+'23.01.17'!H68+'30.01.17'!H69+'06.02.17'!H70+'13.02.17'!H72+'20.02.17'!H72+'27.02.17'!H72+'06.03.17'!H72+'13.03.17'!H72+'20.03.17'!H72+'27.03.17'!H72+'03.04.17'!H72+'10.04.17'!H72+'18.04.17'!H72+'24.04.17'!H72+'03.05.17'!H72+'10.05.17'!H72+'15.05.17'!H72+'22.05.17'!H72+'29.05.17'!H72+'06.06.17'!H72+'12.06.17'!H72+'19.06.17'!H72+'26.06.17'!H72+'03.07.17'!H72+'10.07.17'!H72+'17.07.17'!H72+'24.07.17'!H72+'31.07.17'!H72+'07.08.17'!H72+'14.08.17'!H72+'21.08.17'!H72+'28.08.17'!H72+'04.09.17'!H72+'11.09.17'!H72+'18.09.17'!H72+'25.09.17'!H72+'02.10.17'!H72+'09.10.17'!H72+'16.10.17'!H72+'23.10.17'!H72+'30.10.17'!H72+'06.11.17'!H72+'13.11.17'!H72+'20.11.17'!H72+'27.11.17'!H72+'04.12.17'!H72+'11.12.17'!H72+'18.12.17'!H72+'25.12.17'!H72+'02.01.18'!H72</f>
        <v>119</v>
      </c>
      <c r="I72" s="25">
        <f>'10.01.17'!I58+'16.01.17'!I59+'23.01.17'!I68+'30.01.17'!I69+'06.02.17'!I70+'13.02.17'!I72+'20.02.17'!I72+'27.02.17'!I72+'06.03.17'!I72+'13.03.17'!I72+'20.03.17'!I72+'27.03.17'!I72+'03.04.17'!I72+'10.04.17'!I72+'18.04.17'!I72+'24.04.17'!I72+'03.05.17'!I72+'10.05.17'!I72+'15.05.17'!I72+'22.05.17'!I72+'29.05.17'!I72+'06.06.17'!I72+'12.06.17'!I72+'19.06.17'!I72+'26.06.17'!I72+'03.07.17'!I72+'10.07.17'!I72+'17.07.17'!I72+'24.07.17'!I72+'31.07.17'!I72+'07.08.17'!I72+'14.08.17'!I72+'21.08.17'!I72+'28.08.17'!I72+'04.09.17'!I72+'11.09.17'!I72+'18.09.17'!I72+'25.09.17'!I72+'02.10.17'!I72+'09.10.17'!I72+'16.10.17'!I72+'23.10.17'!I72+'30.10.17'!I72+'06.11.17'!I72+'13.11.17'!I72+'20.11.17'!I72+'27.11.17'!I72+'04.12.17'!I72+'11.12.17'!I72+'18.12.17'!I72+'25.12.17'!I72+'02.01.18'!I72</f>
        <v>93</v>
      </c>
      <c r="J72" s="25">
        <f>'10.01.17'!J58+'16.01.17'!J59+'23.01.17'!J68+'30.01.17'!J69+'06.02.17'!J70+'13.02.17'!J72+'20.02.17'!J72+'27.02.17'!J72+'06.03.17'!J72+'13.03.17'!J72+'20.03.17'!J72+'27.03.17'!J72+'03.04.17'!J72+'10.04.17'!J72+'18.04.17'!J72+'24.04.17'!J72+'03.05.17'!J72+'10.05.17'!J72+'15.05.17'!J72+'22.05.17'!J72+'29.05.17'!J72+'06.06.17'!J72+'12.06.17'!J72+'19.06.17'!J72+'26.06.17'!J72+'03.07.17'!J72+'10.07.17'!J72+'17.07.17'!J72+'24.07.17'!J72+'31.07.17'!J72+'07.08.17'!J72+'14.08.17'!J72+'21.08.17'!J72+'28.08.17'!J72+'04.09.17'!J72+'11.09.17'!J72+'18.09.17'!J72+'25.09.17'!J72+'02.10.17'!J72+'09.10.17'!J72+'16.10.17'!J72+'23.10.17'!J72+'30.10.17'!J72+'06.11.17'!J72+'13.11.17'!J72+'20.11.17'!J72+'27.11.17'!J72+'04.12.17'!J72+'11.12.17'!J72+'18.12.17'!J72+'25.12.17'!J72+'02.01.18'!J72</f>
        <v>113</v>
      </c>
      <c r="K72" s="26">
        <f>'10.01.17'!K58+'16.01.17'!K59+'23.01.17'!K68+'30.01.17'!K69+'06.02.17'!K70+'13.02.17'!K72+'20.02.17'!K72+'27.02.17'!K72+'06.03.17'!K72+'13.03.17'!K72+'20.03.17'!K72+'27.03.17'!K72+'03.04.17'!K72+'10.04.17'!K72+'18.04.17'!K72+'24.04.17'!K72+'03.05.17'!K72+'10.05.17'!K72+'15.05.17'!K72+'22.05.17'!K72+'29.05.17'!K72+'06.06.17'!K72+'12.06.17'!K72+'19.06.17'!K72+'26.06.17'!K72+'03.07.17'!K72+'10.07.17'!K72+'17.07.17'!K72+'24.07.17'!K72+'31.07.17'!K72+'07.08.17'!K72+'14.08.17'!K72+'21.08.17'!K72+'28.08.17'!K72+'04.09.17'!K72+'11.09.17'!K72+'18.09.17'!K72+'25.09.17'!K72+'02.10.17'!K72+'09.10.17'!K72+'16.10.17'!K72+'23.10.17'!K72+'30.10.17'!K72+'06.11.17'!K72+'13.11.17'!K72+'20.11.17'!K72+'27.11.17'!K72+'04.12.17'!K72+'11.12.17'!K72+'18.12.17'!K72+'25.12.17'!K72+'02.01.18'!K72</f>
        <v>81978.75</v>
      </c>
      <c r="L72" s="26">
        <f>'10.01.17'!L58+'16.01.17'!L59+'23.01.17'!L68+'30.01.17'!L69+'06.02.17'!L70+'13.02.17'!L72+'20.02.17'!L72+'27.02.17'!L72+'06.03.17'!L72+'13.03.17'!L72+'20.03.17'!L72+'27.03.17'!L72+'03.04.17'!L72+'10.04.17'!L72+'18.04.17'!L72+'24.04.17'!L72+'03.05.17'!L72+'10.05.17'!L72+'15.05.17'!L72+'22.05.17'!L72+'29.05.17'!L72+'06.06.17'!L72+'12.06.17'!L72+'19.06.17'!L72+'26.06.17'!L72+'03.07.17'!L72+'10.07.17'!L72+'17.07.17'!L72+'24.07.17'!L72+'31.07.17'!L72+'07.08.17'!L72+'14.08.17'!L72+'21.08.17'!L72+'28.08.17'!L72+'04.09.17'!L72+'11.09.17'!L72+'18.09.17'!L72+'25.09.17'!L72+'02.10.17'!L72+'09.10.17'!L72+'16.10.17'!L72+'23.10.17'!L72+'30.10.17'!L72+'06.11.17'!L72+'13.11.17'!L72+'20.11.17'!L72+'27.11.17'!L72+'04.12.17'!L72+'11.12.17'!L72+'18.12.17'!L72+'25.12.17'!L72+'02.01.18'!L72</f>
        <v>81978.75</v>
      </c>
      <c r="M72" s="27">
        <f t="shared" si="6"/>
        <v>0</v>
      </c>
      <c r="N72" s="25">
        <f>'10.01.17'!N58+'16.01.17'!N59+'23.01.17'!N68+'30.01.17'!N69+'06.02.17'!N70+'13.02.17'!N72+'20.02.17'!N72+'27.02.17'!N72+'06.03.17'!N72+'13.03.17'!N72+'20.03.17'!N72+'27.03.17'!N72+'03.04.17'!N72+'10.04.17'!N72+'18.04.17'!N72+'24.04.17'!N72+'03.05.17'!N72+'10.05.17'!N72+'15.05.17'!N72+'22.05.17'!N72+'29.05.17'!N72+'06.06.17'!N72+'12.06.17'!N72+'19.06.17'!N72+'26.06.17'!N72+'03.07.17'!N72+'10.07.17'!N72+'17.07.17'!N72+'24.07.17'!N72+'31.07.17'!N72+'07.08.17'!N72+'14.08.17'!N72+'21.08.17'!N72+'28.08.17'!N72+'04.09.17'!N72+'11.09.17'!N72+'18.09.17'!N72+'25.09.17'!N72+'02.10.17'!N72+'09.10.17'!N72+'16.10.17'!N72+'23.10.17'!N72+'30.10.17'!N72+'06.11.17'!N72+'13.11.17'!N72+'20.11.17'!N72+'27.11.17'!N72+'04.12.17'!N72+'11.12.17'!N72+'18.12.17'!N72+'25.12.17'!N72+'02.01.18'!N72</f>
        <v>19</v>
      </c>
      <c r="O72" s="26">
        <f>'10.01.17'!O58+'16.01.17'!O59+'23.01.17'!O68+'30.01.17'!O69+'06.02.17'!O70+'13.02.17'!O72+'20.02.17'!O72+'27.02.17'!O72+'06.03.17'!O72+'13.03.17'!O72+'20.03.17'!O72+'27.03.17'!O72+'03.04.17'!O72+'10.04.17'!O72+'18.04.17'!O72+'24.04.17'!O72+'03.05.17'!O72+'10.05.17'!O72+'15.05.17'!O72+'22.05.17'!O72+'29.05.17'!O72+'06.06.17'!O72+'12.06.17'!O72+'19.06.17'!O72+'26.06.17'!O72+'03.07.17'!O72+'10.07.17'!O72+'17.07.17'!O72+'24.07.17'!O72+'31.07.17'!O72+'07.08.17'!O72+'14.08.17'!O72+'21.08.17'!O72+'28.08.17'!O72+'04.09.17'!O72+'11.09.17'!O72+'18.09.17'!O72+'25.09.17'!O72+'02.10.17'!O72+'09.10.17'!O72+'16.10.17'!O72+'23.10.17'!O72+'30.10.17'!O72+'06.11.17'!O72+'13.11.17'!O72+'20.11.17'!O72+'27.11.17'!O72+'04.12.17'!O72+'11.12.17'!O72+'18.12.17'!O72+'25.12.17'!O72+'02.01.18'!O72</f>
        <v>27507.309999999998</v>
      </c>
      <c r="P72" s="26">
        <f>'10.01.17'!P58+'16.01.17'!P59+'23.01.17'!P68+'30.01.17'!P69+'06.02.17'!P70+'13.02.17'!P72+'20.02.17'!P72+'27.02.17'!P72+'06.03.17'!P72+'13.03.17'!P72+'20.03.17'!P72+'27.03.17'!P72+'03.04.17'!P72+'10.04.17'!P72+'18.04.17'!P72+'24.04.17'!P72+'03.05.17'!P72+'10.05.17'!P72+'15.05.17'!P72+'22.05.17'!P72+'29.05.17'!P72+'06.06.17'!P72+'12.06.17'!P72+'19.06.17'!P72+'26.06.17'!P72+'03.07.17'!P72+'10.07.17'!P72+'17.07.17'!P72+'24.07.17'!P72+'31.07.17'!P72+'07.08.17'!P72+'14.08.17'!P72+'21.08.17'!P72+'28.08.17'!P72+'04.09.17'!P72+'11.09.17'!P72+'18.09.17'!P72+'25.09.17'!P72+'02.10.17'!P72+'09.10.17'!P72+'16.10.17'!P72+'23.10.17'!P72+'30.10.17'!P72+'06.11.17'!P72+'13.11.17'!P72+'20.11.17'!P72+'27.11.17'!P72+'04.12.17'!P72+'11.12.17'!P72+'18.12.17'!P72+'25.12.17'!P72+'02.01.18'!P72</f>
        <v>27507.310000000005</v>
      </c>
      <c r="Q72" s="30">
        <f t="shared" si="2"/>
        <v>0</v>
      </c>
      <c r="R72" s="2">
        <v>1</v>
      </c>
      <c r="S72" s="2">
        <v>0</v>
      </c>
      <c r="T72" s="2" t="str">
        <f t="shared" si="3"/>
        <v/>
      </c>
      <c r="U72" s="2" t="str">
        <f t="shared" si="4"/>
        <v/>
      </c>
      <c r="V72" s="2" t="str">
        <f t="shared" si="5"/>
        <v/>
      </c>
      <c r="X72" s="60"/>
    </row>
    <row r="73" spans="1:24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f>'30.01.17'!H70+'06.02.17'!H71+'13.02.17'!H73+'20.02.17'!H73+'27.02.17'!H73+'06.03.17'!H73+'13.03.17'!H73+'20.03.17'!H73+'27.03.17'!H73+'03.04.17'!H73+'10.04.17'!H73+'18.04.17'!H73+'24.04.17'!H73+'03.05.17'!H73+'10.05.17'!H73+'15.05.17'!H73+'22.05.17'!H73+'29.05.17'!H73+'06.06.17'!H73+'12.06.17'!H73+'19.06.17'!H73+'26.06.17'!H73+'03.07.17'!H73+'10.07.17'!H73+'17.07.17'!H73+'24.07.17'!H73+'31.07.17'!H73+'07.08.17'!H73+'14.08.17'!H73+'21.08.17'!H73+'28.08.17'!H73+'04.09.17'!H73+'11.09.17'!H73+'18.09.17'!H73+'25.09.17'!H73+'02.10.17'!H73+'09.10.17'!H73+'16.10.17'!H73+'23.10.17'!H73+'30.10.17'!H73+'06.11.17'!H73+'13.11.17'!H73+'20.11.17'!H73+'27.11.17'!H73+'04.12.17'!H73+'11.12.17'!H73+'18.12.17'!H73+'25.12.17'!H73+'02.01.18'!H73</f>
        <v>18</v>
      </c>
      <c r="I73" s="25">
        <f>'30.01.17'!I70+'06.02.17'!I71+'13.02.17'!I73+'20.02.17'!I73+'27.02.17'!I73+'06.03.17'!I73+'13.03.17'!I73+'20.03.17'!I73+'27.03.17'!I73+'03.04.17'!I73+'10.04.17'!I73+'18.04.17'!I73+'24.04.17'!I73+'03.05.17'!I73+'10.05.17'!I73+'15.05.17'!I73+'22.05.17'!I73+'29.05.17'!I73+'06.06.17'!I73+'12.06.17'!I73+'19.06.17'!I73+'26.06.17'!I73+'03.07.17'!I73+'10.07.17'!I73+'17.07.17'!I73+'24.07.17'!I73+'31.07.17'!I73+'07.08.17'!I73+'14.08.17'!I73+'21.08.17'!I73+'28.08.17'!I73+'04.09.17'!I73+'11.09.17'!I73+'18.09.17'!I73+'25.09.17'!I73+'02.10.17'!I73+'09.10.17'!I73+'16.10.17'!I73+'23.10.17'!I73+'30.10.17'!I73+'06.11.17'!I73+'13.11.17'!I73+'20.11.17'!I73+'27.11.17'!I73+'04.12.17'!I73+'11.12.17'!I73+'18.12.17'!I73+'25.12.17'!I73+'02.01.18'!I73</f>
        <v>2</v>
      </c>
      <c r="J73" s="25">
        <f>'30.01.17'!J70+'06.02.17'!J71+'13.02.17'!J73+'20.02.17'!J73+'27.02.17'!J73+'06.03.17'!J73+'13.03.17'!J73+'20.03.17'!J73+'27.03.17'!J73+'03.04.17'!J73+'10.04.17'!J73+'18.04.17'!J73+'24.04.17'!J73+'03.05.17'!J73+'10.05.17'!J73+'15.05.17'!J73+'22.05.17'!J73+'29.05.17'!J73+'06.06.17'!J73+'12.06.17'!J73+'19.06.17'!J73+'26.06.17'!J73+'03.07.17'!J73+'10.07.17'!J73+'17.07.17'!J73+'24.07.17'!J73+'31.07.17'!J73+'07.08.17'!J73+'14.08.17'!J73+'21.08.17'!J73+'28.08.17'!J73+'04.09.17'!J73+'11.09.17'!J73+'18.09.17'!J73+'25.09.17'!J73+'02.10.17'!J73+'09.10.17'!J73+'16.10.17'!J73+'23.10.17'!J73+'30.10.17'!J73+'06.11.17'!J73+'13.11.17'!J73+'20.11.17'!J73+'27.11.17'!J73+'04.12.17'!J73+'11.12.17'!J73+'18.12.17'!J73+'25.12.17'!J73+'02.01.18'!J73</f>
        <v>2</v>
      </c>
      <c r="K73" s="26">
        <f>'30.01.17'!K70+'06.02.17'!K71+'13.02.17'!K73+'20.02.17'!K73+'27.02.17'!K73+'06.03.17'!K73+'13.03.17'!K73+'20.03.17'!K73+'27.03.17'!K73+'03.04.17'!K73+'10.04.17'!K73+'18.04.17'!K73+'24.04.17'!K73+'03.05.17'!K73+'10.05.17'!K73+'15.05.17'!K73+'22.05.17'!K73+'29.05.17'!K73+'06.06.17'!K73+'12.06.17'!K73+'19.06.17'!K73+'26.06.17'!K73+'03.07.17'!K73+'10.07.17'!K73+'17.07.17'!K73+'24.07.17'!K73+'31.07.17'!K73+'07.08.17'!K73+'14.08.17'!K73+'21.08.17'!K73+'28.08.17'!K73+'04.09.17'!K73+'11.09.17'!K73+'18.09.17'!K73+'25.09.17'!K73+'02.10.17'!K73+'09.10.17'!K73+'16.10.17'!K73+'23.10.17'!K73+'30.10.17'!K73+'06.11.17'!K73+'13.11.17'!K73+'20.11.17'!K73+'27.11.17'!K73+'04.12.17'!K73+'11.12.17'!K73+'18.12.17'!K73+'25.12.17'!K73+'02.01.18'!K73</f>
        <v>210.5</v>
      </c>
      <c r="L73" s="26">
        <f>'30.01.17'!L70+'06.02.17'!L71+'13.02.17'!L73+'20.02.17'!L73+'27.02.17'!L73+'06.03.17'!L73+'13.03.17'!L73+'20.03.17'!L73+'27.03.17'!L73+'03.04.17'!L73+'10.04.17'!L73+'18.04.17'!L73+'24.04.17'!L73+'03.05.17'!L73+'10.05.17'!L73+'15.05.17'!L73+'22.05.17'!L73+'29.05.17'!L73+'06.06.17'!L73+'12.06.17'!L73+'19.06.17'!L73+'26.06.17'!L73+'03.07.17'!L73+'10.07.17'!L73+'17.07.17'!L73+'24.07.17'!L73+'31.07.17'!L73+'07.08.17'!L73+'14.08.17'!L73+'21.08.17'!L73+'28.08.17'!L73+'04.09.17'!L73+'11.09.17'!L73+'18.09.17'!L73+'25.09.17'!L73+'02.10.17'!L73+'09.10.17'!L73+'16.10.17'!L73+'23.10.17'!L73+'30.10.17'!L73+'06.11.17'!L73+'13.11.17'!L73+'20.11.17'!L73+'27.11.17'!L73+'04.12.17'!L73+'11.12.17'!L73+'18.12.17'!L73+'25.12.17'!L73+'02.01.18'!L73</f>
        <v>210.5</v>
      </c>
      <c r="M73" s="27">
        <f t="shared" si="6"/>
        <v>0</v>
      </c>
      <c r="N73" s="25">
        <f>'30.01.17'!N70+'06.02.17'!N71+'13.02.17'!N73+'20.02.17'!N73+'27.02.17'!N73+'06.03.17'!N73+'13.03.17'!N73+'20.03.17'!N73+'27.03.17'!N73+'03.04.17'!N73+'10.04.17'!N73+'18.04.17'!N73+'24.04.17'!N73+'03.05.17'!N73+'10.05.17'!N73+'15.05.17'!N73+'22.05.17'!N73+'29.05.17'!N73+'06.06.17'!N73+'12.06.17'!N73+'19.06.17'!N73+'26.06.17'!N73+'03.07.17'!N73+'10.07.17'!N73+'17.07.17'!N73+'24.07.17'!N73+'31.07.17'!N73+'07.08.17'!N73+'14.08.17'!N73+'21.08.17'!N73+'28.08.17'!N73+'04.09.17'!N73+'11.09.17'!N73+'18.09.17'!N73+'25.09.17'!N73+'02.10.17'!N73+'09.10.17'!N73+'16.10.17'!N73+'23.10.17'!N73+'30.10.17'!N73+'06.11.17'!N73+'13.11.17'!N73+'20.11.17'!N73+'27.11.17'!N73+'04.12.17'!N73+'11.12.17'!N73+'18.12.17'!N73+'25.12.17'!N73+'02.01.18'!N73</f>
        <v>0</v>
      </c>
      <c r="O73" s="26">
        <f>'30.01.17'!O70+'06.02.17'!O71+'13.02.17'!O73+'20.02.17'!O73+'27.02.17'!O73+'06.03.17'!O73+'13.03.17'!O73+'20.03.17'!O73+'27.03.17'!O73+'03.04.17'!O73+'10.04.17'!O73+'18.04.17'!O73+'24.04.17'!O73+'03.05.17'!O73+'10.05.17'!O73+'15.05.17'!O73+'22.05.17'!O73+'29.05.17'!O73+'06.06.17'!O73+'12.06.17'!O73+'19.06.17'!O73+'26.06.17'!O73+'03.07.17'!O73+'10.07.17'!O73+'17.07.17'!O73+'24.07.17'!O73+'31.07.17'!O73+'07.08.17'!O73+'14.08.17'!O73+'21.08.17'!O73+'28.08.17'!O73+'04.09.17'!O73+'11.09.17'!O73+'18.09.17'!O73+'25.09.17'!O73+'02.10.17'!O73+'09.10.17'!O73+'16.10.17'!O73+'23.10.17'!O73+'30.10.17'!O73+'06.11.17'!O73+'13.11.17'!O73+'20.11.17'!O73+'27.11.17'!O73+'04.12.17'!O73+'11.12.17'!O73+'18.12.17'!O73+'25.12.17'!O73+'02.01.18'!O73</f>
        <v>0</v>
      </c>
      <c r="P73" s="26">
        <f>'30.01.17'!P70+'06.02.17'!P71+'13.02.17'!P73+'20.02.17'!P73+'27.02.17'!P73+'06.03.17'!P73+'13.03.17'!P73+'20.03.17'!P73+'27.03.17'!P73+'03.04.17'!P73+'10.04.17'!P73+'18.04.17'!P73+'24.04.17'!P73+'03.05.17'!P73+'10.05.17'!P73+'15.05.17'!P73+'22.05.17'!P73+'29.05.17'!P73+'06.06.17'!P73+'12.06.17'!P73+'19.06.17'!P73+'26.06.17'!P73+'03.07.17'!P73+'10.07.17'!P73+'17.07.17'!P73+'24.07.17'!P73+'31.07.17'!P73+'07.08.17'!P73+'14.08.17'!P73+'21.08.17'!P73+'28.08.17'!P73+'04.09.17'!P73+'11.09.17'!P73+'18.09.17'!P73+'25.09.17'!P73+'02.10.17'!P73+'09.10.17'!P73+'16.10.17'!P73+'23.10.17'!P73+'30.10.17'!P73+'06.11.17'!P73+'13.11.17'!P73+'20.11.17'!P73+'27.11.17'!P73+'04.12.17'!P73+'11.12.17'!P73+'18.12.17'!P73+'25.12.17'!P73+'02.01.18'!P73</f>
        <v>0</v>
      </c>
      <c r="Q73" s="30">
        <f t="shared" si="2"/>
        <v>0</v>
      </c>
      <c r="R73" s="2">
        <v>1</v>
      </c>
      <c r="S73" s="2">
        <v>0</v>
      </c>
      <c r="T73" s="2" t="str">
        <f t="shared" si="3"/>
        <v/>
      </c>
      <c r="U73" s="2" t="str">
        <f t="shared" si="4"/>
        <v/>
      </c>
      <c r="V73" s="2" t="str">
        <f t="shared" si="5"/>
        <v/>
      </c>
      <c r="X73" s="60"/>
    </row>
    <row r="74" spans="1:24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f>'10.01.17'!H59+'16.01.17'!H60+'23.01.17'!H69+'30.01.17'!H71+'06.02.17'!H72+'13.02.17'!H74+'20.02.17'!H74+'27.02.17'!H74+'06.03.17'!H74+'13.03.17'!H74+'20.03.17'!H74+'27.03.17'!H74+'03.04.17'!H74+'10.04.17'!H74+'18.04.17'!H74+'24.04.17'!H74+'03.05.17'!H74+'10.05.17'!H74+'15.05.17'!H74+'22.05.17'!H74+'29.05.17'!H74+'06.06.17'!H74+'12.06.17'!H74+'19.06.17'!H74+'26.06.17'!H74+'03.07.17'!H74+'10.07.17'!H74+'17.07.17'!H74+'24.07.17'!H74+'31.07.17'!H74+'07.08.17'!H74+'14.08.17'!H74+'21.08.17'!H74+'28.08.17'!H74+'04.09.17'!H74+'11.09.17'!H74+'18.09.17'!H74+'25.09.17'!H74+'02.10.17'!H74+'09.10.17'!H74+'16.10.17'!H74+'23.10.17'!H74+'30.10.17'!H74+'06.11.17'!H74+'13.11.17'!H74+'20.11.17'!H74+'27.11.17'!H74+'04.12.17'!H74+'11.12.17'!H74+'18.12.17'!H74+'25.12.17'!H74+'02.01.18'!H74</f>
        <v>23</v>
      </c>
      <c r="I74" s="25">
        <f>'10.01.17'!I59+'16.01.17'!I60+'23.01.17'!I69+'30.01.17'!I71+'06.02.17'!I72+'13.02.17'!I74+'20.02.17'!I74+'27.02.17'!I74+'06.03.17'!I74+'13.03.17'!I74+'20.03.17'!I74+'27.03.17'!I74+'03.04.17'!I74+'10.04.17'!I74+'18.04.17'!I74+'24.04.17'!I74+'03.05.17'!I74+'10.05.17'!I74+'15.05.17'!I74+'22.05.17'!I74+'29.05.17'!I74+'06.06.17'!I74+'12.06.17'!I74+'19.06.17'!I74+'26.06.17'!I74+'03.07.17'!I74+'10.07.17'!I74+'17.07.17'!I74+'24.07.17'!I74+'31.07.17'!I74+'07.08.17'!I74+'14.08.17'!I74+'21.08.17'!I74+'28.08.17'!I74+'04.09.17'!I74+'11.09.17'!I74+'18.09.17'!I74+'25.09.17'!I74+'02.10.17'!I74+'09.10.17'!I74+'16.10.17'!I74+'23.10.17'!I74+'30.10.17'!I74+'06.11.17'!I74+'13.11.17'!I74+'20.11.17'!I74+'27.11.17'!I74+'04.12.17'!I74+'11.12.17'!I74+'18.12.17'!I74+'25.12.17'!I74+'02.01.18'!I74</f>
        <v>17</v>
      </c>
      <c r="J74" s="25">
        <f>'10.01.17'!J59+'16.01.17'!J60+'23.01.17'!J69+'30.01.17'!J71+'06.02.17'!J72+'13.02.17'!J74+'20.02.17'!J74+'27.02.17'!J74+'06.03.17'!J74+'13.03.17'!J74+'20.03.17'!J74+'27.03.17'!J74+'03.04.17'!J74+'10.04.17'!J74+'18.04.17'!J74+'24.04.17'!J74+'03.05.17'!J74+'10.05.17'!J74+'15.05.17'!J74+'22.05.17'!J74+'29.05.17'!J74+'06.06.17'!J74+'12.06.17'!J74+'19.06.17'!J74+'26.06.17'!J74+'03.07.17'!J74+'10.07.17'!J74+'17.07.17'!J74+'24.07.17'!J74+'31.07.17'!J74+'07.08.17'!J74+'14.08.17'!J74+'21.08.17'!J74+'28.08.17'!J74+'04.09.17'!J74+'11.09.17'!J74+'18.09.17'!J74+'25.09.17'!J74+'02.10.17'!J74+'09.10.17'!J74+'16.10.17'!J74+'23.10.17'!J74+'30.10.17'!J74+'06.11.17'!J74+'13.11.17'!J74+'20.11.17'!J74+'27.11.17'!J74+'04.12.17'!J74+'11.12.17'!J74+'18.12.17'!J74+'25.12.17'!J74+'02.01.18'!J74</f>
        <v>20</v>
      </c>
      <c r="K74" s="26">
        <f>'10.01.17'!K59+'16.01.17'!K60+'23.01.17'!K69+'30.01.17'!K71+'06.02.17'!K72+'13.02.17'!K74+'20.02.17'!K74+'27.02.17'!K74+'06.03.17'!K74+'13.03.17'!K74+'20.03.17'!K74+'27.03.17'!K74+'03.04.17'!K74+'10.04.17'!K74+'18.04.17'!K74+'24.04.17'!K74+'03.05.17'!K74+'10.05.17'!K74+'15.05.17'!K74+'22.05.17'!K74+'29.05.17'!K74+'06.06.17'!K74+'12.06.17'!K74+'19.06.17'!K74+'26.06.17'!K74+'03.07.17'!K74+'10.07.17'!K74+'17.07.17'!K74+'24.07.17'!K74+'31.07.17'!K74+'07.08.17'!K74+'14.08.17'!K74+'21.08.17'!K74+'28.08.17'!K74+'04.09.17'!K74+'11.09.17'!K74+'18.09.17'!K74+'25.09.17'!K74+'02.10.17'!K74+'09.10.17'!K74+'16.10.17'!K74+'23.10.17'!K74+'30.10.17'!K74+'06.11.17'!K74+'13.11.17'!K74+'20.11.17'!K74+'27.11.17'!K74+'04.12.17'!K74+'11.12.17'!K74+'18.12.17'!K74+'25.12.17'!K74+'02.01.18'!K74</f>
        <v>15835.490000000002</v>
      </c>
      <c r="L74" s="26">
        <f>'10.01.17'!L59+'16.01.17'!L60+'23.01.17'!L69+'30.01.17'!L71+'06.02.17'!L72+'13.02.17'!L74+'20.02.17'!L74+'27.02.17'!L74+'06.03.17'!L74+'13.03.17'!L74+'20.03.17'!L74+'27.03.17'!L74+'03.04.17'!L74+'10.04.17'!L74+'18.04.17'!L74+'24.04.17'!L74+'03.05.17'!L74+'10.05.17'!L74+'15.05.17'!L74+'22.05.17'!L74+'29.05.17'!L74+'06.06.17'!L74+'12.06.17'!L74+'19.06.17'!L74+'26.06.17'!L74+'03.07.17'!L74+'10.07.17'!L74+'17.07.17'!L74+'24.07.17'!L74+'31.07.17'!L74+'07.08.17'!L74+'14.08.17'!L74+'21.08.17'!L74+'28.08.17'!L74+'04.09.17'!L74+'11.09.17'!L74+'18.09.17'!L74+'25.09.17'!L74+'02.10.17'!L74+'09.10.17'!L74+'16.10.17'!L74+'23.10.17'!L74+'30.10.17'!L74+'06.11.17'!L74+'13.11.17'!L74+'20.11.17'!L74+'27.11.17'!L74+'04.12.17'!L74+'11.12.17'!L74+'18.12.17'!L74+'25.12.17'!L74+'02.01.18'!L74</f>
        <v>15835.49</v>
      </c>
      <c r="M74" s="27">
        <f t="shared" ref="M74:M105" si="7">K74-L74</f>
        <v>0</v>
      </c>
      <c r="N74" s="25">
        <f>'10.01.17'!N59+'16.01.17'!N60+'23.01.17'!N69+'30.01.17'!N71+'06.02.17'!N72+'13.02.17'!N74+'20.02.17'!N74+'27.02.17'!N74+'06.03.17'!N74+'13.03.17'!N74+'20.03.17'!N74+'27.03.17'!N74+'03.04.17'!N74+'10.04.17'!N74+'18.04.17'!N74+'24.04.17'!N74+'03.05.17'!N74+'10.05.17'!N74+'15.05.17'!N74+'22.05.17'!N74+'29.05.17'!N74+'06.06.17'!N74+'12.06.17'!N74+'19.06.17'!N74+'26.06.17'!N74+'03.07.17'!N74+'10.07.17'!N74+'17.07.17'!N74+'24.07.17'!N74+'31.07.17'!N74+'07.08.17'!N74+'14.08.17'!N74+'21.08.17'!N74+'28.08.17'!N74+'04.09.17'!N74+'11.09.17'!N74+'18.09.17'!N74+'25.09.17'!N74+'02.10.17'!N74+'09.10.17'!N74+'16.10.17'!N74+'23.10.17'!N74+'30.10.17'!N74+'06.11.17'!N74+'13.11.17'!N74+'20.11.17'!N74+'27.11.17'!N74+'04.12.17'!N74+'11.12.17'!N74+'18.12.17'!N74+'25.12.17'!N74+'02.01.18'!N74</f>
        <v>21</v>
      </c>
      <c r="O74" s="26">
        <f>'10.01.17'!O59+'16.01.17'!O60+'23.01.17'!O69+'30.01.17'!O71+'06.02.17'!O72+'13.02.17'!O74+'20.02.17'!O74+'27.02.17'!O74+'06.03.17'!O74+'13.03.17'!O74+'20.03.17'!O74+'27.03.17'!O74+'03.04.17'!O74+'10.04.17'!O74+'18.04.17'!O74+'24.04.17'!O74+'03.05.17'!O74+'10.05.17'!O74+'15.05.17'!O74+'22.05.17'!O74+'29.05.17'!O74+'06.06.17'!O74+'12.06.17'!O74+'19.06.17'!O74+'26.06.17'!O74+'03.07.17'!O74+'10.07.17'!O74+'17.07.17'!O74+'24.07.17'!O74+'31.07.17'!O74+'07.08.17'!O74+'14.08.17'!O74+'21.08.17'!O74+'28.08.17'!O74+'04.09.17'!O74+'11.09.17'!O74+'18.09.17'!O74+'25.09.17'!O74+'02.10.17'!O74+'09.10.17'!O74+'16.10.17'!O74+'23.10.17'!O74+'30.10.17'!O74+'06.11.17'!O74+'13.11.17'!O74+'20.11.17'!O74+'27.11.17'!O74+'04.12.17'!O74+'11.12.17'!O74+'18.12.17'!O74+'25.12.17'!O74+'02.01.18'!O74</f>
        <v>42023.329999999994</v>
      </c>
      <c r="P74" s="26">
        <f>'10.01.17'!P59+'16.01.17'!P60+'23.01.17'!P69+'30.01.17'!P71+'06.02.17'!P72+'13.02.17'!P74+'20.02.17'!P74+'27.02.17'!P74+'06.03.17'!P74+'13.03.17'!P74+'20.03.17'!P74+'27.03.17'!P74+'03.04.17'!P74+'10.04.17'!P74+'18.04.17'!P74+'24.04.17'!P74+'03.05.17'!P74+'10.05.17'!P74+'15.05.17'!P74+'22.05.17'!P74+'29.05.17'!P74+'06.06.17'!P74+'12.06.17'!P74+'19.06.17'!P74+'26.06.17'!P74+'03.07.17'!P74+'10.07.17'!P74+'17.07.17'!P74+'24.07.17'!P74+'31.07.17'!P74+'07.08.17'!P74+'14.08.17'!P74+'21.08.17'!P74+'28.08.17'!P74+'04.09.17'!P74+'11.09.17'!P74+'18.09.17'!P74+'25.09.17'!P74+'02.10.17'!P74+'09.10.17'!P74+'16.10.17'!P74+'23.10.17'!P74+'30.10.17'!P74+'06.11.17'!P74+'13.11.17'!P74+'20.11.17'!P74+'27.11.17'!P74+'04.12.17'!P74+'11.12.17'!P74+'18.12.17'!P74+'25.12.17'!P74+'02.01.18'!P74</f>
        <v>42023.329999999994</v>
      </c>
      <c r="Q74" s="30">
        <f t="shared" ref="Q74:Q137" si="8">O74-P74</f>
        <v>0</v>
      </c>
      <c r="R74" s="2">
        <v>1</v>
      </c>
      <c r="S74" s="2">
        <v>0</v>
      </c>
      <c r="T74" s="2" t="str">
        <f t="shared" ref="T74:T137" si="9">IF((I74=H74),"",IF(I74&lt;H74,"","error"))</f>
        <v/>
      </c>
      <c r="U74" s="2" t="str">
        <f t="shared" ref="U74:U137" si="10">IF((L74=K74),"",IF(L74&lt;K74,"","error"))</f>
        <v/>
      </c>
      <c r="V74" s="2" t="str">
        <f t="shared" ref="V74:V137" si="11">IF((P74=O74),"",IF(P74&lt;O74,"","error"))</f>
        <v/>
      </c>
      <c r="X74" s="60"/>
    </row>
    <row r="75" spans="1:24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f>'10.01.17'!H60+'16.01.17'!H61+'23.01.17'!H70+'30.01.17'!H72+'06.02.17'!H73+'13.02.17'!H75+'20.02.17'!H75+'27.02.17'!H75+'06.03.17'!H75+'13.03.17'!H75+'20.03.17'!H75+'27.03.17'!H75+'03.04.17'!H75+'10.04.17'!H75+'18.04.17'!H75+'24.04.17'!H75+'03.05.17'!H75+'10.05.17'!H75+'15.05.17'!H75+'22.05.17'!H75+'29.05.17'!H75+'06.06.17'!H75+'12.06.17'!H75+'19.06.17'!H75+'26.06.17'!H75+'03.07.17'!H75+'10.07.17'!H75+'17.07.17'!H75+'24.07.17'!H75+'31.07.17'!H75+'07.08.17'!H75+'14.08.17'!H75+'21.08.17'!H75+'28.08.17'!H75+'04.09.17'!H75+'11.09.17'!H75+'18.09.17'!H75+'25.09.17'!H75+'02.10.17'!H75+'09.10.17'!H75+'16.10.17'!H75+'23.10.17'!H75+'30.10.17'!H75+'06.11.17'!H75+'13.11.17'!H75+'20.11.17'!H75+'27.11.17'!H75+'04.12.17'!H75+'11.12.17'!H75+'18.12.17'!H75+'25.12.17'!H75+'02.01.18'!H75</f>
        <v>38</v>
      </c>
      <c r="I75" s="25">
        <f>'10.01.17'!I60+'16.01.17'!I61+'23.01.17'!I70+'30.01.17'!I72+'06.02.17'!I73+'13.02.17'!I75+'20.02.17'!I75+'27.02.17'!I75+'06.03.17'!I75+'13.03.17'!I75+'20.03.17'!I75+'27.03.17'!I75+'03.04.17'!I75+'10.04.17'!I75+'18.04.17'!I75+'24.04.17'!I75+'03.05.17'!I75+'10.05.17'!I75+'15.05.17'!I75+'22.05.17'!I75+'29.05.17'!I75+'06.06.17'!I75+'12.06.17'!I75+'19.06.17'!I75+'26.06.17'!I75+'03.07.17'!I75+'10.07.17'!I75+'17.07.17'!I75+'24.07.17'!I75+'31.07.17'!I75+'07.08.17'!I75+'14.08.17'!I75+'21.08.17'!I75+'28.08.17'!I75+'04.09.17'!I75+'11.09.17'!I75+'18.09.17'!I75+'25.09.17'!I75+'02.10.17'!I75+'09.10.17'!I75+'16.10.17'!I75+'23.10.17'!I75+'30.10.17'!I75+'06.11.17'!I75+'13.11.17'!I75+'20.11.17'!I75+'27.11.17'!I75+'04.12.17'!I75+'11.12.17'!I75+'18.12.17'!I75+'25.12.17'!I75+'02.01.18'!I75</f>
        <v>18</v>
      </c>
      <c r="J75" s="25">
        <f>'10.01.17'!J60+'16.01.17'!J61+'23.01.17'!J70+'30.01.17'!J72+'06.02.17'!J73+'13.02.17'!J75+'20.02.17'!J75+'27.02.17'!J75+'06.03.17'!J75+'13.03.17'!J75+'20.03.17'!J75+'27.03.17'!J75+'03.04.17'!J75+'10.04.17'!J75+'18.04.17'!J75+'24.04.17'!J75+'03.05.17'!J75+'10.05.17'!J75+'15.05.17'!J75+'22.05.17'!J75+'29.05.17'!J75+'06.06.17'!J75+'12.06.17'!J75+'19.06.17'!J75+'26.06.17'!J75+'03.07.17'!J75+'10.07.17'!J75+'17.07.17'!J75+'24.07.17'!J75+'31.07.17'!J75+'07.08.17'!J75+'14.08.17'!J75+'21.08.17'!J75+'28.08.17'!J75+'04.09.17'!J75+'11.09.17'!J75+'18.09.17'!J75+'25.09.17'!J75+'02.10.17'!J75+'09.10.17'!J75+'16.10.17'!J75+'23.10.17'!J75+'30.10.17'!J75+'06.11.17'!J75+'13.11.17'!J75+'20.11.17'!J75+'27.11.17'!J75+'04.12.17'!J75+'11.12.17'!J75+'18.12.17'!J75+'25.12.17'!J75+'02.01.18'!J75</f>
        <v>18</v>
      </c>
      <c r="K75" s="26">
        <f>'10.01.17'!K60+'16.01.17'!K61+'23.01.17'!K70+'30.01.17'!K72+'06.02.17'!K73+'13.02.17'!K75+'20.02.17'!K75+'27.02.17'!K75+'06.03.17'!K75+'13.03.17'!K75+'20.03.17'!K75+'27.03.17'!K75+'03.04.17'!K75+'10.04.17'!K75+'18.04.17'!K75+'24.04.17'!K75+'03.05.17'!K75+'10.05.17'!K75+'15.05.17'!K75+'22.05.17'!K75+'29.05.17'!K75+'06.06.17'!K75+'12.06.17'!K75+'19.06.17'!K75+'26.06.17'!K75+'03.07.17'!K75+'10.07.17'!K75+'17.07.17'!K75+'24.07.17'!K75+'31.07.17'!K75+'07.08.17'!K75+'14.08.17'!K75+'21.08.17'!K75+'28.08.17'!K75+'04.09.17'!K75+'11.09.17'!K75+'18.09.17'!K75+'25.09.17'!K75+'02.10.17'!K75+'09.10.17'!K75+'16.10.17'!K75+'23.10.17'!K75+'30.10.17'!K75+'06.11.17'!K75+'13.11.17'!K75+'20.11.17'!K75+'27.11.17'!K75+'04.12.17'!K75+'11.12.17'!K75+'18.12.17'!K75+'25.12.17'!K75+'02.01.18'!K75</f>
        <v>18660.740000000002</v>
      </c>
      <c r="L75" s="26">
        <f>'10.01.17'!L60+'16.01.17'!L61+'23.01.17'!L70+'30.01.17'!L72+'06.02.17'!L73+'13.02.17'!L75+'20.02.17'!L75+'27.02.17'!L75+'06.03.17'!L75+'13.03.17'!L75+'20.03.17'!L75+'27.03.17'!L75+'03.04.17'!L75+'10.04.17'!L75+'18.04.17'!L75+'24.04.17'!L75+'03.05.17'!L75+'10.05.17'!L75+'15.05.17'!L75+'22.05.17'!L75+'29.05.17'!L75+'06.06.17'!L75+'12.06.17'!L75+'19.06.17'!L75+'26.06.17'!L75+'03.07.17'!L75+'10.07.17'!L75+'17.07.17'!L75+'24.07.17'!L75+'31.07.17'!L75+'07.08.17'!L75+'14.08.17'!L75+'21.08.17'!L75+'28.08.17'!L75+'04.09.17'!L75+'11.09.17'!L75+'18.09.17'!L75+'25.09.17'!L75+'02.10.17'!L75+'09.10.17'!L75+'16.10.17'!L75+'23.10.17'!L75+'30.10.17'!L75+'06.11.17'!L75+'13.11.17'!L75+'20.11.17'!L75+'27.11.17'!L75+'04.12.17'!L75+'11.12.17'!L75+'18.12.17'!L75+'25.12.17'!L75+'02.01.18'!L75</f>
        <v>18660.740000000002</v>
      </c>
      <c r="M75" s="27">
        <f t="shared" si="7"/>
        <v>0</v>
      </c>
      <c r="N75" s="25">
        <f>'10.01.17'!N60+'16.01.17'!N61+'23.01.17'!N70+'30.01.17'!N72+'06.02.17'!N73+'13.02.17'!N75+'20.02.17'!N75+'27.02.17'!N75+'06.03.17'!N75+'13.03.17'!N75+'20.03.17'!N75+'27.03.17'!N75+'03.04.17'!N75+'10.04.17'!N75+'18.04.17'!N75+'24.04.17'!N75+'03.05.17'!N75+'10.05.17'!N75+'15.05.17'!N75+'22.05.17'!N75+'29.05.17'!N75+'06.06.17'!N75+'12.06.17'!N75+'19.06.17'!N75+'26.06.17'!N75+'03.07.17'!N75+'10.07.17'!N75+'17.07.17'!N75+'24.07.17'!N75+'31.07.17'!N75+'07.08.17'!N75+'14.08.17'!N75+'21.08.17'!N75+'28.08.17'!N75+'04.09.17'!N75+'11.09.17'!N75+'18.09.17'!N75+'25.09.17'!N75+'02.10.17'!N75+'09.10.17'!N75+'16.10.17'!N75+'23.10.17'!N75+'30.10.17'!N75+'06.11.17'!N75+'13.11.17'!N75+'20.11.17'!N75+'27.11.17'!N75+'04.12.17'!N75+'11.12.17'!N75+'18.12.17'!N75+'25.12.17'!N75+'02.01.18'!N75</f>
        <v>0</v>
      </c>
      <c r="O75" s="26">
        <f>'10.01.17'!O60+'16.01.17'!O61+'23.01.17'!O70+'30.01.17'!O72+'06.02.17'!O73+'13.02.17'!O75+'20.02.17'!O75+'27.02.17'!O75+'06.03.17'!O75+'13.03.17'!O75+'20.03.17'!O75+'27.03.17'!O75+'03.04.17'!O75+'10.04.17'!O75+'18.04.17'!O75+'24.04.17'!O75+'03.05.17'!O75+'10.05.17'!O75+'15.05.17'!O75+'22.05.17'!O75+'29.05.17'!O75+'06.06.17'!O75+'12.06.17'!O75+'19.06.17'!O75+'26.06.17'!O75+'03.07.17'!O75+'10.07.17'!O75+'17.07.17'!O75+'24.07.17'!O75+'31.07.17'!O75+'07.08.17'!O75+'14.08.17'!O75+'21.08.17'!O75+'28.08.17'!O75+'04.09.17'!O75+'11.09.17'!O75+'18.09.17'!O75+'25.09.17'!O75+'02.10.17'!O75+'09.10.17'!O75+'16.10.17'!O75+'23.10.17'!O75+'30.10.17'!O75+'06.11.17'!O75+'13.11.17'!O75+'20.11.17'!O75+'27.11.17'!O75+'04.12.17'!O75+'11.12.17'!O75+'18.12.17'!O75+'25.12.17'!O75+'02.01.18'!O75</f>
        <v>0</v>
      </c>
      <c r="P75" s="26">
        <f>'10.01.17'!P60+'16.01.17'!P61+'23.01.17'!P70+'30.01.17'!P72+'06.02.17'!P73+'13.02.17'!P75+'20.02.17'!P75+'27.02.17'!P75+'06.03.17'!P75+'13.03.17'!P75+'20.03.17'!P75+'27.03.17'!P75+'03.04.17'!P75+'10.04.17'!P75+'18.04.17'!P75+'24.04.17'!P75+'03.05.17'!P75+'10.05.17'!P75+'15.05.17'!P75+'22.05.17'!P75+'29.05.17'!P75+'06.06.17'!P75+'12.06.17'!P75+'19.06.17'!P75+'26.06.17'!P75+'03.07.17'!P75+'10.07.17'!P75+'17.07.17'!P75+'24.07.17'!P75+'31.07.17'!P75+'07.08.17'!P75+'14.08.17'!P75+'21.08.17'!P75+'28.08.17'!P75+'04.09.17'!P75+'11.09.17'!P75+'18.09.17'!P75+'25.09.17'!P75+'02.10.17'!P75+'09.10.17'!P75+'16.10.17'!P75+'23.10.17'!P75+'30.10.17'!P75+'06.11.17'!P75+'13.11.17'!P75+'20.11.17'!P75+'27.11.17'!P75+'04.12.17'!P75+'11.12.17'!P75+'18.12.17'!P75+'25.12.17'!P75+'02.01.18'!P75</f>
        <v>0</v>
      </c>
      <c r="Q75" s="30">
        <f t="shared" si="8"/>
        <v>0</v>
      </c>
      <c r="R75" s="2">
        <v>1</v>
      </c>
      <c r="S75" s="2">
        <v>0</v>
      </c>
      <c r="T75" s="2" t="str">
        <f t="shared" si="9"/>
        <v/>
      </c>
      <c r="U75" s="2" t="str">
        <f t="shared" si="10"/>
        <v/>
      </c>
      <c r="V75" s="2" t="str">
        <f t="shared" si="11"/>
        <v/>
      </c>
      <c r="X75" s="60"/>
    </row>
    <row r="76" spans="1:24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f>'10.01.17'!H61+'16.01.17'!H62+'23.01.17'!H71+'30.01.17'!H73+'06.02.17'!H74+'13.02.17'!H76+'20.02.17'!H76+'27.02.17'!H76+'06.03.17'!H76+'13.03.17'!H76+'20.03.17'!H76+'27.03.17'!H76+'03.04.17'!H76+'10.04.17'!H76+'18.04.17'!H76+'24.04.17'!H76+'03.05.17'!H76+'10.05.17'!H76+'15.05.17'!H76+'22.05.17'!H76+'29.05.17'!H76+'06.06.17'!H76+'12.06.17'!H76+'19.06.17'!H76+'26.06.17'!H76+'03.07.17'!H76+'10.07.17'!H76+'17.07.17'!H76+'24.07.17'!H76+'31.07.17'!H76+'07.08.17'!H76+'14.08.17'!H76+'21.08.17'!H76+'28.08.17'!H76+'04.09.17'!H76+'11.09.17'!H76+'18.09.17'!H76+'25.09.17'!H76+'02.10.17'!H76+'09.10.17'!H76+'16.10.17'!H76+'23.10.17'!H76+'30.10.17'!H76+'06.11.17'!H76+'13.11.17'!H76+'20.11.17'!H76+'27.11.17'!H76+'04.12.17'!H76+'11.12.17'!H76+'18.12.17'!H76+'25.12.17'!H76+'02.01.18'!H76</f>
        <v>16</v>
      </c>
      <c r="I76" s="25">
        <f>'10.01.17'!I61+'16.01.17'!I62+'23.01.17'!I71+'30.01.17'!I73+'06.02.17'!I74+'13.02.17'!I76+'20.02.17'!I76+'27.02.17'!I76+'06.03.17'!I76+'13.03.17'!I76+'20.03.17'!I76+'27.03.17'!I76+'03.04.17'!I76+'10.04.17'!I76+'18.04.17'!I76+'24.04.17'!I76+'03.05.17'!I76+'10.05.17'!I76+'15.05.17'!I76+'22.05.17'!I76+'29.05.17'!I76+'06.06.17'!I76+'12.06.17'!I76+'19.06.17'!I76+'26.06.17'!I76+'03.07.17'!I76+'10.07.17'!I76+'17.07.17'!I76+'24.07.17'!I76+'31.07.17'!I76+'07.08.17'!I76+'14.08.17'!I76+'21.08.17'!I76+'28.08.17'!I76+'04.09.17'!I76+'11.09.17'!I76+'18.09.17'!I76+'25.09.17'!I76+'02.10.17'!I76+'09.10.17'!I76+'16.10.17'!I76+'23.10.17'!I76+'30.10.17'!I76+'06.11.17'!I76+'13.11.17'!I76+'20.11.17'!I76+'27.11.17'!I76+'04.12.17'!I76+'11.12.17'!I76+'18.12.17'!I76+'25.12.17'!I76+'02.01.18'!I76</f>
        <v>12</v>
      </c>
      <c r="J76" s="25">
        <f>'10.01.17'!J61+'16.01.17'!J62+'23.01.17'!J71+'30.01.17'!J73+'06.02.17'!J74+'13.02.17'!J76+'20.02.17'!J76+'27.02.17'!J76+'06.03.17'!J76+'13.03.17'!J76+'20.03.17'!J76+'27.03.17'!J76+'03.04.17'!J76+'10.04.17'!J76+'18.04.17'!J76+'24.04.17'!J76+'03.05.17'!J76+'10.05.17'!J76+'15.05.17'!J76+'22.05.17'!J76+'29.05.17'!J76+'06.06.17'!J76+'12.06.17'!J76+'19.06.17'!J76+'26.06.17'!J76+'03.07.17'!J76+'10.07.17'!J76+'17.07.17'!J76+'24.07.17'!J76+'31.07.17'!J76+'07.08.17'!J76+'14.08.17'!J76+'21.08.17'!J76+'28.08.17'!J76+'04.09.17'!J76+'11.09.17'!J76+'18.09.17'!J76+'25.09.17'!J76+'02.10.17'!J76+'09.10.17'!J76+'16.10.17'!J76+'23.10.17'!J76+'30.10.17'!J76+'06.11.17'!J76+'13.11.17'!J76+'20.11.17'!J76+'27.11.17'!J76+'04.12.17'!J76+'11.12.17'!J76+'18.12.17'!J76+'25.12.17'!J76+'02.01.18'!J76</f>
        <v>16</v>
      </c>
      <c r="K76" s="26">
        <f>'10.01.17'!K61+'16.01.17'!K62+'23.01.17'!K71+'30.01.17'!K73+'06.02.17'!K74+'13.02.17'!K76+'20.02.17'!K76+'27.02.17'!K76+'06.03.17'!K76+'13.03.17'!K76+'20.03.17'!K76+'27.03.17'!K76+'03.04.17'!K76+'10.04.17'!K76+'18.04.17'!K76+'24.04.17'!K76+'03.05.17'!K76+'10.05.17'!K76+'15.05.17'!K76+'22.05.17'!K76+'29.05.17'!K76+'06.06.17'!K76+'12.06.17'!K76+'19.06.17'!K76+'26.06.17'!K76+'03.07.17'!K76+'10.07.17'!K76+'17.07.17'!K76+'24.07.17'!K76+'31.07.17'!K76+'07.08.17'!K76+'14.08.17'!K76+'21.08.17'!K76+'28.08.17'!K76+'04.09.17'!K76+'11.09.17'!K76+'18.09.17'!K76+'25.09.17'!K76+'02.10.17'!K76+'09.10.17'!K76+'16.10.17'!K76+'23.10.17'!K76+'30.10.17'!K76+'06.11.17'!K76+'13.11.17'!K76+'20.11.17'!K76+'27.11.17'!K76+'04.12.17'!K76+'11.12.17'!K76+'18.12.17'!K76+'25.12.17'!K76+'02.01.18'!K76</f>
        <v>16773.46</v>
      </c>
      <c r="L76" s="26">
        <f>'10.01.17'!L61+'16.01.17'!L62+'23.01.17'!L71+'30.01.17'!L73+'06.02.17'!L74+'13.02.17'!L76+'20.02.17'!L76+'27.02.17'!L76+'06.03.17'!L76+'13.03.17'!L76+'20.03.17'!L76+'27.03.17'!L76+'03.04.17'!L76+'10.04.17'!L76+'18.04.17'!L76+'24.04.17'!L76+'03.05.17'!L76+'10.05.17'!L76+'15.05.17'!L76+'22.05.17'!L76+'29.05.17'!L76+'06.06.17'!L76+'12.06.17'!L76+'19.06.17'!L76+'26.06.17'!L76+'03.07.17'!L76+'10.07.17'!L76+'17.07.17'!L76+'24.07.17'!L76+'31.07.17'!L76+'07.08.17'!L76+'14.08.17'!L76+'21.08.17'!L76+'28.08.17'!L76+'04.09.17'!L76+'11.09.17'!L76+'18.09.17'!L76+'25.09.17'!L76+'02.10.17'!L76+'09.10.17'!L76+'16.10.17'!L76+'23.10.17'!L76+'30.10.17'!L76+'06.11.17'!L76+'13.11.17'!L76+'20.11.17'!L76+'27.11.17'!L76+'04.12.17'!L76+'11.12.17'!L76+'18.12.17'!L76+'25.12.17'!L76+'02.01.18'!L76</f>
        <v>16773.46</v>
      </c>
      <c r="M76" s="27">
        <f t="shared" si="7"/>
        <v>0</v>
      </c>
      <c r="N76" s="25">
        <f>'10.01.17'!N61+'16.01.17'!N62+'23.01.17'!N71+'30.01.17'!N73+'06.02.17'!N74+'13.02.17'!N76+'20.02.17'!N76+'27.02.17'!N76+'06.03.17'!N76+'13.03.17'!N76+'20.03.17'!N76+'27.03.17'!N76+'03.04.17'!N76+'10.04.17'!N76+'18.04.17'!N76+'24.04.17'!N76+'03.05.17'!N76+'10.05.17'!N76+'15.05.17'!N76+'22.05.17'!N76+'29.05.17'!N76+'06.06.17'!N76+'12.06.17'!N76+'19.06.17'!N76+'26.06.17'!N76+'03.07.17'!N76+'10.07.17'!N76+'17.07.17'!N76+'24.07.17'!N76+'31.07.17'!N76+'07.08.17'!N76+'14.08.17'!N76+'21.08.17'!N76+'28.08.17'!N76+'04.09.17'!N76+'11.09.17'!N76+'18.09.17'!N76+'25.09.17'!N76+'02.10.17'!N76+'09.10.17'!N76+'16.10.17'!N76+'23.10.17'!N76+'30.10.17'!N76+'06.11.17'!N76+'13.11.17'!N76+'20.11.17'!N76+'27.11.17'!N76+'04.12.17'!N76+'11.12.17'!N76+'18.12.17'!N76+'25.12.17'!N76+'02.01.18'!N76</f>
        <v>20</v>
      </c>
      <c r="O76" s="26">
        <f>'10.01.17'!O61+'16.01.17'!O62+'23.01.17'!O71+'30.01.17'!O73+'06.02.17'!O74+'13.02.17'!O76+'20.02.17'!O76+'27.02.17'!O76+'06.03.17'!O76+'13.03.17'!O76+'20.03.17'!O76+'27.03.17'!O76+'03.04.17'!O76+'10.04.17'!O76+'18.04.17'!O76+'24.04.17'!O76+'03.05.17'!O76+'10.05.17'!O76+'15.05.17'!O76+'22.05.17'!O76+'29.05.17'!O76+'06.06.17'!O76+'12.06.17'!O76+'19.06.17'!O76+'26.06.17'!O76+'03.07.17'!O76+'10.07.17'!O76+'17.07.17'!O76+'24.07.17'!O76+'31.07.17'!O76+'07.08.17'!O76+'14.08.17'!O76+'21.08.17'!O76+'28.08.17'!O76+'04.09.17'!O76+'11.09.17'!O76+'18.09.17'!O76+'25.09.17'!O76+'02.10.17'!O76+'09.10.17'!O76+'16.10.17'!O76+'23.10.17'!O76+'30.10.17'!O76+'06.11.17'!O76+'13.11.17'!O76+'20.11.17'!O76+'27.11.17'!O76+'04.12.17'!O76+'11.12.17'!O76+'18.12.17'!O76+'25.12.17'!O76+'02.01.18'!O76</f>
        <v>24857.21</v>
      </c>
      <c r="P76" s="26">
        <f>'10.01.17'!P61+'16.01.17'!P62+'23.01.17'!P71+'30.01.17'!P73+'06.02.17'!P74+'13.02.17'!P76+'20.02.17'!P76+'27.02.17'!P76+'06.03.17'!P76+'13.03.17'!P76+'20.03.17'!P76+'27.03.17'!P76+'03.04.17'!P76+'10.04.17'!P76+'18.04.17'!P76+'24.04.17'!P76+'03.05.17'!P76+'10.05.17'!P76+'15.05.17'!P76+'22.05.17'!P76+'29.05.17'!P76+'06.06.17'!P76+'12.06.17'!P76+'19.06.17'!P76+'26.06.17'!P76+'03.07.17'!P76+'10.07.17'!P76+'17.07.17'!P76+'24.07.17'!P76+'31.07.17'!P76+'07.08.17'!P76+'14.08.17'!P76+'21.08.17'!P76+'28.08.17'!P76+'04.09.17'!P76+'11.09.17'!P76+'18.09.17'!P76+'25.09.17'!P76+'02.10.17'!P76+'09.10.17'!P76+'16.10.17'!P76+'23.10.17'!P76+'30.10.17'!P76+'06.11.17'!P76+'13.11.17'!P76+'20.11.17'!P76+'27.11.17'!P76+'04.12.17'!P76+'11.12.17'!P76+'18.12.17'!P76+'25.12.17'!P76+'02.01.18'!P76</f>
        <v>24857.21</v>
      </c>
      <c r="Q76" s="30">
        <f t="shared" si="8"/>
        <v>0</v>
      </c>
      <c r="R76" s="2">
        <v>1</v>
      </c>
      <c r="S76" s="2">
        <v>0</v>
      </c>
      <c r="T76" s="2" t="str">
        <f t="shared" si="9"/>
        <v/>
      </c>
      <c r="U76" s="2" t="str">
        <f t="shared" si="10"/>
        <v/>
      </c>
      <c r="V76" s="2" t="str">
        <f t="shared" si="11"/>
        <v/>
      </c>
      <c r="X76" s="60"/>
    </row>
    <row r="77" spans="1:24" ht="14.25" customHeight="1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f>'10.01.17'!H62+'16.01.17'!H63+'23.01.17'!H72+'30.01.17'!H74+'06.02.17'!H75+'13.02.17'!H77+'20.02.17'!H77+'27.02.17'!H77+'06.03.17'!H77+'13.03.17'!H77+'20.03.17'!H77+'27.03.17'!H77+'03.04.17'!H77+'10.04.17'!H77+'18.04.17'!H77+'24.04.17'!H77+'03.05.17'!H77+'10.05.17'!H77+'15.05.17'!H77+'22.05.17'!H77+'29.05.17'!H77+'06.06.17'!H77+'12.06.17'!H77+'19.06.17'!H77+'26.06.17'!H77+'03.07.17'!H77+'10.07.17'!H77+'17.07.17'!H77+'24.07.17'!H77+'31.07.17'!H77+'07.08.17'!H77+'14.08.17'!H77+'21.08.17'!H77+'28.08.17'!H77+'04.09.17'!H77+'11.09.17'!H77+'18.09.17'!H77+'25.09.17'!H77+'02.10.17'!H77+'09.10.17'!H77+'16.10.17'!H77+'23.10.17'!H77+'30.10.17'!H77+'06.11.17'!H77+'13.11.17'!H77+'20.11.17'!H77+'27.11.17'!H77+'04.12.17'!H77+'11.12.17'!H77+'18.12.17'!H77+'25.12.17'!H77+'02.01.18'!H77</f>
        <v>44</v>
      </c>
      <c r="I77" s="25">
        <f>'10.01.17'!I62+'16.01.17'!I63+'23.01.17'!I72+'30.01.17'!I74+'06.02.17'!I75+'13.02.17'!I77+'20.02.17'!I77+'27.02.17'!I77+'06.03.17'!I77+'13.03.17'!I77+'20.03.17'!I77+'27.03.17'!I77+'03.04.17'!I77+'10.04.17'!I77+'18.04.17'!I77+'24.04.17'!I77+'03.05.17'!I77+'10.05.17'!I77+'15.05.17'!I77+'22.05.17'!I77+'29.05.17'!I77+'06.06.17'!I77+'12.06.17'!I77+'19.06.17'!I77+'26.06.17'!I77+'03.07.17'!I77+'10.07.17'!I77+'17.07.17'!I77+'24.07.17'!I77+'31.07.17'!I77+'07.08.17'!I77+'14.08.17'!I77+'21.08.17'!I77+'28.08.17'!I77+'04.09.17'!I77+'11.09.17'!I77+'18.09.17'!I77+'25.09.17'!I77+'02.10.17'!I77+'09.10.17'!I77+'16.10.17'!I77+'23.10.17'!I77+'30.10.17'!I77+'06.11.17'!I77+'13.11.17'!I77+'20.11.17'!I77+'27.11.17'!I77+'04.12.17'!I77+'11.12.17'!I77+'18.12.17'!I77+'25.12.17'!I77+'02.01.18'!I77</f>
        <v>18</v>
      </c>
      <c r="J77" s="25">
        <f>'10.01.17'!J62+'16.01.17'!J63+'23.01.17'!J72+'30.01.17'!J74+'06.02.17'!J75+'13.02.17'!J77+'20.02.17'!J77+'27.02.17'!J77+'06.03.17'!J77+'13.03.17'!J77+'20.03.17'!J77+'27.03.17'!J77+'03.04.17'!J77+'10.04.17'!J77+'18.04.17'!J77+'24.04.17'!J77+'03.05.17'!J77+'10.05.17'!J77+'15.05.17'!J77+'22.05.17'!J77+'29.05.17'!J77+'06.06.17'!J77+'12.06.17'!J77+'19.06.17'!J77+'26.06.17'!J77+'03.07.17'!J77+'10.07.17'!J77+'17.07.17'!J77+'24.07.17'!J77+'31.07.17'!J77+'07.08.17'!J77+'14.08.17'!J77+'21.08.17'!J77+'28.08.17'!J77+'04.09.17'!J77+'11.09.17'!J77+'18.09.17'!J77+'25.09.17'!J77+'02.10.17'!J77+'09.10.17'!J77+'16.10.17'!J77+'23.10.17'!J77+'30.10.17'!J77+'06.11.17'!J77+'13.11.17'!J77+'20.11.17'!J77+'27.11.17'!J77+'04.12.17'!J77+'11.12.17'!J77+'18.12.17'!J77+'25.12.17'!J77+'02.01.18'!J77</f>
        <v>18</v>
      </c>
      <c r="K77" s="26">
        <f>'10.01.17'!K62+'16.01.17'!K63+'23.01.17'!K72+'30.01.17'!K74+'06.02.17'!K75+'13.02.17'!K77+'20.02.17'!K77+'27.02.17'!K77+'06.03.17'!K77+'13.03.17'!K77+'20.03.17'!K77+'27.03.17'!K77+'03.04.17'!K77+'10.04.17'!K77+'18.04.17'!K77+'24.04.17'!K77+'03.05.17'!K77+'10.05.17'!K77+'15.05.17'!K77+'22.05.17'!K77+'29.05.17'!K77+'06.06.17'!K77+'12.06.17'!K77+'19.06.17'!K77+'26.06.17'!K77+'03.07.17'!K77+'10.07.17'!K77+'17.07.17'!K77+'24.07.17'!K77+'31.07.17'!K77+'07.08.17'!K77+'14.08.17'!K77+'21.08.17'!K77+'28.08.17'!K77+'04.09.17'!K77+'11.09.17'!K77+'18.09.17'!K77+'25.09.17'!K77+'02.10.17'!K77+'09.10.17'!K77+'16.10.17'!K77+'23.10.17'!K77+'30.10.17'!K77+'06.11.17'!K77+'13.11.17'!K77+'20.11.17'!K77+'27.11.17'!K77+'04.12.17'!K77+'11.12.17'!K77+'18.12.17'!K77+'25.12.17'!K77+'02.01.18'!K77</f>
        <v>13017.009999999998</v>
      </c>
      <c r="L77" s="26">
        <f>'10.01.17'!L62+'16.01.17'!L63+'23.01.17'!L72+'30.01.17'!L74+'06.02.17'!L75+'13.02.17'!L77+'20.02.17'!L77+'27.02.17'!L77+'06.03.17'!L77+'13.03.17'!L77+'20.03.17'!L77+'27.03.17'!L77+'03.04.17'!L77+'10.04.17'!L77+'18.04.17'!L77+'24.04.17'!L77+'03.05.17'!L77+'10.05.17'!L77+'15.05.17'!L77+'22.05.17'!L77+'29.05.17'!L77+'06.06.17'!L77+'12.06.17'!L77+'19.06.17'!L77+'26.06.17'!L77+'03.07.17'!L77+'10.07.17'!L77+'17.07.17'!L77+'24.07.17'!L77+'31.07.17'!L77+'07.08.17'!L77+'14.08.17'!L77+'21.08.17'!L77+'28.08.17'!L77+'04.09.17'!L77+'11.09.17'!L77+'18.09.17'!L77+'25.09.17'!L77+'02.10.17'!L77+'09.10.17'!L77+'16.10.17'!L77+'23.10.17'!L77+'30.10.17'!L77+'06.11.17'!L77+'13.11.17'!L77+'20.11.17'!L77+'27.11.17'!L77+'04.12.17'!L77+'11.12.17'!L77+'18.12.17'!L77+'25.12.17'!L77+'02.01.18'!L77</f>
        <v>13017.009999999998</v>
      </c>
      <c r="M77" s="27">
        <f t="shared" si="7"/>
        <v>0</v>
      </c>
      <c r="N77" s="25">
        <f>'10.01.17'!N62+'16.01.17'!N63+'23.01.17'!N72+'30.01.17'!N74+'06.02.17'!N75+'13.02.17'!N77+'20.02.17'!N77+'27.02.17'!N77+'06.03.17'!N77+'13.03.17'!N77+'20.03.17'!N77+'27.03.17'!N77+'03.04.17'!N77+'10.04.17'!N77+'18.04.17'!N77+'24.04.17'!N77+'03.05.17'!N77+'10.05.17'!N77+'15.05.17'!N77+'22.05.17'!N77+'29.05.17'!N77+'06.06.17'!N77+'12.06.17'!N77+'19.06.17'!N77+'26.06.17'!N77+'03.07.17'!N77+'10.07.17'!N77+'17.07.17'!N77+'24.07.17'!N77+'31.07.17'!N77+'07.08.17'!N77+'14.08.17'!N77+'21.08.17'!N77+'28.08.17'!N77+'04.09.17'!N77+'11.09.17'!N77+'18.09.17'!N77+'25.09.17'!N77+'02.10.17'!N77+'09.10.17'!N77+'16.10.17'!N77+'23.10.17'!N77+'30.10.17'!N77+'06.11.17'!N77+'13.11.17'!N77+'20.11.17'!N77+'27.11.17'!N77+'04.12.17'!N77+'11.12.17'!N77+'18.12.17'!N77+'25.12.17'!N77+'02.01.18'!N77</f>
        <v>0</v>
      </c>
      <c r="O77" s="26">
        <f>'10.01.17'!O62+'16.01.17'!O63+'23.01.17'!O72+'30.01.17'!O74+'06.02.17'!O75+'13.02.17'!O77+'20.02.17'!O77+'27.02.17'!O77+'06.03.17'!O77+'13.03.17'!O77+'20.03.17'!O77+'27.03.17'!O77+'03.04.17'!O77+'10.04.17'!O77+'18.04.17'!O77+'24.04.17'!O77+'03.05.17'!O77+'10.05.17'!O77+'15.05.17'!O77+'22.05.17'!O77+'29.05.17'!O77+'06.06.17'!O77+'12.06.17'!O77+'19.06.17'!O77+'26.06.17'!O77+'03.07.17'!O77+'10.07.17'!O77+'17.07.17'!O77+'24.07.17'!O77+'31.07.17'!O77+'07.08.17'!O77+'14.08.17'!O77+'21.08.17'!O77+'28.08.17'!O77+'04.09.17'!O77+'11.09.17'!O77+'18.09.17'!O77+'25.09.17'!O77+'02.10.17'!O77+'09.10.17'!O77+'16.10.17'!O77+'23.10.17'!O77+'30.10.17'!O77+'06.11.17'!O77+'13.11.17'!O77+'20.11.17'!O77+'27.11.17'!O77+'04.12.17'!O77+'11.12.17'!O77+'18.12.17'!O77+'25.12.17'!O77+'02.01.18'!O77</f>
        <v>0</v>
      </c>
      <c r="P77" s="26">
        <f>'10.01.17'!P62+'16.01.17'!P63+'23.01.17'!P72+'30.01.17'!P74+'06.02.17'!P75+'13.02.17'!P77+'20.02.17'!P77+'27.02.17'!P77+'06.03.17'!P77+'13.03.17'!P77+'20.03.17'!P77+'27.03.17'!P77+'03.04.17'!P77+'10.04.17'!P77+'18.04.17'!P77+'24.04.17'!P77+'03.05.17'!P77+'10.05.17'!P77+'15.05.17'!P77+'22.05.17'!P77+'29.05.17'!P77+'06.06.17'!P77+'12.06.17'!P77+'19.06.17'!P77+'26.06.17'!P77+'03.07.17'!P77+'10.07.17'!P77+'17.07.17'!P77+'24.07.17'!P77+'31.07.17'!P77+'07.08.17'!P77+'14.08.17'!P77+'21.08.17'!P77+'28.08.17'!P77+'04.09.17'!P77+'11.09.17'!P77+'18.09.17'!P77+'25.09.17'!P77+'02.10.17'!P77+'09.10.17'!P77+'16.10.17'!P77+'23.10.17'!P77+'30.10.17'!P77+'06.11.17'!P77+'13.11.17'!P77+'20.11.17'!P77+'27.11.17'!P77+'04.12.17'!P77+'11.12.17'!P77+'18.12.17'!P77+'25.12.17'!P77+'02.01.18'!P77</f>
        <v>0</v>
      </c>
      <c r="Q77" s="30">
        <f t="shared" si="8"/>
        <v>0</v>
      </c>
      <c r="R77" s="2">
        <v>1</v>
      </c>
      <c r="S77" s="2">
        <v>0</v>
      </c>
      <c r="T77" s="2" t="str">
        <f t="shared" si="9"/>
        <v/>
      </c>
      <c r="U77" s="2" t="str">
        <f t="shared" si="10"/>
        <v/>
      </c>
      <c r="V77" s="2" t="str">
        <f t="shared" si="11"/>
        <v/>
      </c>
      <c r="X77" s="60"/>
    </row>
    <row r="78" spans="1:24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f>'10.01.17'!H63+'16.01.17'!H64+'23.01.17'!H73+'30.01.17'!H75+'06.02.17'!H76+'13.02.17'!H78+'20.02.17'!H78+'27.02.17'!H78+'06.03.17'!H78+'13.03.17'!H78+'20.03.17'!H78+'27.03.17'!H78+'03.04.17'!H78+'10.04.17'!H78+'18.04.17'!H78+'24.04.17'!H78+'03.05.17'!H78+'10.05.17'!H78+'15.05.17'!H78+'22.05.17'!H78+'29.05.17'!H78+'06.06.17'!H78+'12.06.17'!H78+'19.06.17'!H78+'26.06.17'!H78+'03.07.17'!H78+'10.07.17'!H78+'17.07.17'!H78+'24.07.17'!H78+'31.07.17'!H78+'07.08.17'!H78+'14.08.17'!H78+'21.08.17'!H78+'28.08.17'!H78+'04.09.17'!H78+'11.09.17'!H78+'18.09.17'!H78+'25.09.17'!H78+'02.10.17'!H78+'09.10.17'!H78+'16.10.17'!H78+'23.10.17'!H78+'30.10.17'!H78+'06.11.17'!H78+'13.11.17'!H78+'20.11.17'!H78+'27.11.17'!H78+'04.12.17'!H78+'11.12.17'!H78+'18.12.17'!H78+'25.12.17'!H78+'02.01.18'!H78</f>
        <v>18</v>
      </c>
      <c r="I78" s="25">
        <f>'10.01.17'!I63+'16.01.17'!I64+'23.01.17'!I73+'30.01.17'!I75+'06.02.17'!I76+'13.02.17'!I78+'20.02.17'!I78+'27.02.17'!I78+'06.03.17'!I78+'13.03.17'!I78+'20.03.17'!I78+'27.03.17'!I78+'03.04.17'!I78+'10.04.17'!I78+'18.04.17'!I78+'24.04.17'!I78+'03.05.17'!I78+'10.05.17'!I78+'15.05.17'!I78+'22.05.17'!I78+'29.05.17'!I78+'06.06.17'!I78+'12.06.17'!I78+'19.06.17'!I78+'26.06.17'!I78+'03.07.17'!I78+'10.07.17'!I78+'17.07.17'!I78+'24.07.17'!I78+'31.07.17'!I78+'07.08.17'!I78+'14.08.17'!I78+'21.08.17'!I78+'28.08.17'!I78+'04.09.17'!I78+'11.09.17'!I78+'18.09.17'!I78+'25.09.17'!I78+'02.10.17'!I78+'09.10.17'!I78+'16.10.17'!I78+'23.10.17'!I78+'30.10.17'!I78+'06.11.17'!I78+'13.11.17'!I78+'20.11.17'!I78+'27.11.17'!I78+'04.12.17'!I78+'11.12.17'!I78+'18.12.17'!I78+'25.12.17'!I78+'02.01.18'!I78</f>
        <v>17</v>
      </c>
      <c r="J78" s="25">
        <f>'10.01.17'!J63+'16.01.17'!J64+'23.01.17'!J73+'30.01.17'!J75+'06.02.17'!J76+'13.02.17'!J78+'20.02.17'!J78+'27.02.17'!J78+'06.03.17'!J78+'13.03.17'!J78+'20.03.17'!J78+'27.03.17'!J78+'03.04.17'!J78+'10.04.17'!J78+'18.04.17'!J78+'24.04.17'!J78+'03.05.17'!J78+'10.05.17'!J78+'15.05.17'!J78+'22.05.17'!J78+'29.05.17'!J78+'06.06.17'!J78+'12.06.17'!J78+'19.06.17'!J78+'26.06.17'!J78+'03.07.17'!J78+'10.07.17'!J78+'17.07.17'!J78+'24.07.17'!J78+'31.07.17'!J78+'07.08.17'!J78+'14.08.17'!J78+'21.08.17'!J78+'28.08.17'!J78+'04.09.17'!J78+'11.09.17'!J78+'18.09.17'!J78+'25.09.17'!J78+'02.10.17'!J78+'09.10.17'!J78+'16.10.17'!J78+'23.10.17'!J78+'30.10.17'!J78+'06.11.17'!J78+'13.11.17'!J78+'20.11.17'!J78+'27.11.17'!J78+'04.12.17'!J78+'11.12.17'!J78+'18.12.17'!J78+'25.12.17'!J78+'02.01.18'!J78</f>
        <v>23</v>
      </c>
      <c r="K78" s="26">
        <f>'10.01.17'!K63+'16.01.17'!K64+'23.01.17'!K73+'30.01.17'!K75+'06.02.17'!K76+'13.02.17'!K78+'20.02.17'!K78+'27.02.17'!K78+'06.03.17'!K78+'13.03.17'!K78+'20.03.17'!K78+'27.03.17'!K78+'03.04.17'!K78+'10.04.17'!K78+'18.04.17'!K78+'24.04.17'!K78+'03.05.17'!K78+'10.05.17'!K78+'15.05.17'!K78+'22.05.17'!K78+'29.05.17'!K78+'06.06.17'!K78+'12.06.17'!K78+'19.06.17'!K78+'26.06.17'!K78+'03.07.17'!K78+'10.07.17'!K78+'17.07.17'!K78+'24.07.17'!K78+'31.07.17'!K78+'07.08.17'!K78+'14.08.17'!K78+'21.08.17'!K78+'28.08.17'!K78+'04.09.17'!K78+'11.09.17'!K78+'18.09.17'!K78+'25.09.17'!K78+'02.10.17'!K78+'09.10.17'!K78+'16.10.17'!K78+'23.10.17'!K78+'30.10.17'!K78+'06.11.17'!K78+'13.11.17'!K78+'20.11.17'!K78+'27.11.17'!K78+'04.12.17'!K78+'11.12.17'!K78+'18.12.17'!K78+'25.12.17'!K78+'02.01.18'!K78</f>
        <v>23913.869999999995</v>
      </c>
      <c r="L78" s="26">
        <f>'10.01.17'!L63+'16.01.17'!L64+'23.01.17'!L73+'30.01.17'!L75+'06.02.17'!L76+'13.02.17'!L78+'20.02.17'!L78+'27.02.17'!L78+'06.03.17'!L78+'13.03.17'!L78+'20.03.17'!L78+'27.03.17'!L78+'03.04.17'!L78+'10.04.17'!L78+'18.04.17'!L78+'24.04.17'!L78+'03.05.17'!L78+'10.05.17'!L78+'15.05.17'!L78+'22.05.17'!L78+'29.05.17'!L78+'06.06.17'!L78+'12.06.17'!L78+'19.06.17'!L78+'26.06.17'!L78+'03.07.17'!L78+'10.07.17'!L78+'17.07.17'!L78+'24.07.17'!L78+'31.07.17'!L78+'07.08.17'!L78+'14.08.17'!L78+'21.08.17'!L78+'28.08.17'!L78+'04.09.17'!L78+'11.09.17'!L78+'18.09.17'!L78+'25.09.17'!L78+'02.10.17'!L78+'09.10.17'!L78+'16.10.17'!L78+'23.10.17'!L78+'30.10.17'!L78+'06.11.17'!L78+'13.11.17'!L78+'20.11.17'!L78+'27.11.17'!L78+'04.12.17'!L78+'11.12.17'!L78+'18.12.17'!L78+'25.12.17'!L78+'02.01.18'!L78</f>
        <v>23913.869999999995</v>
      </c>
      <c r="M78" s="27">
        <f t="shared" si="7"/>
        <v>0</v>
      </c>
      <c r="N78" s="25">
        <f>'10.01.17'!N63+'16.01.17'!N64+'23.01.17'!N73+'30.01.17'!N75+'06.02.17'!N76+'13.02.17'!N78+'20.02.17'!N78+'27.02.17'!N78+'06.03.17'!N78+'13.03.17'!N78+'20.03.17'!N78+'27.03.17'!N78+'03.04.17'!N78+'10.04.17'!N78+'18.04.17'!N78+'24.04.17'!N78+'03.05.17'!N78+'10.05.17'!N78+'15.05.17'!N78+'22.05.17'!N78+'29.05.17'!N78+'06.06.17'!N78+'12.06.17'!N78+'19.06.17'!N78+'26.06.17'!N78+'03.07.17'!N78+'10.07.17'!N78+'17.07.17'!N78+'24.07.17'!N78+'31.07.17'!N78+'07.08.17'!N78+'14.08.17'!N78+'21.08.17'!N78+'28.08.17'!N78+'04.09.17'!N78+'11.09.17'!N78+'18.09.17'!N78+'25.09.17'!N78+'02.10.17'!N78+'09.10.17'!N78+'16.10.17'!N78+'23.10.17'!N78+'30.10.17'!N78+'06.11.17'!N78+'13.11.17'!N78+'20.11.17'!N78+'27.11.17'!N78+'04.12.17'!N78+'11.12.17'!N78+'18.12.17'!N78+'25.12.17'!N78+'02.01.18'!N78</f>
        <v>12</v>
      </c>
      <c r="O78" s="26">
        <f>'10.01.17'!O63+'16.01.17'!O64+'23.01.17'!O73+'30.01.17'!O75+'06.02.17'!O76+'13.02.17'!O78+'20.02.17'!O78+'27.02.17'!O78+'06.03.17'!O78+'13.03.17'!O78+'20.03.17'!O78+'27.03.17'!O78+'03.04.17'!O78+'10.04.17'!O78+'18.04.17'!O78+'24.04.17'!O78+'03.05.17'!O78+'10.05.17'!O78+'15.05.17'!O78+'22.05.17'!O78+'29.05.17'!O78+'06.06.17'!O78+'12.06.17'!O78+'19.06.17'!O78+'26.06.17'!O78+'03.07.17'!O78+'10.07.17'!O78+'17.07.17'!O78+'24.07.17'!O78+'31.07.17'!O78+'07.08.17'!O78+'14.08.17'!O78+'21.08.17'!O78+'28.08.17'!O78+'04.09.17'!O78+'11.09.17'!O78+'18.09.17'!O78+'25.09.17'!O78+'02.10.17'!O78+'09.10.17'!O78+'16.10.17'!O78+'23.10.17'!O78+'30.10.17'!O78+'06.11.17'!O78+'13.11.17'!O78+'20.11.17'!O78+'27.11.17'!O78+'04.12.17'!O78+'11.12.17'!O78+'18.12.17'!O78+'25.12.17'!O78+'02.01.18'!O78</f>
        <v>16066.550000000001</v>
      </c>
      <c r="P78" s="26">
        <f>'10.01.17'!P63+'16.01.17'!P64+'23.01.17'!P73+'30.01.17'!P75+'06.02.17'!P76+'13.02.17'!P78+'20.02.17'!P78+'27.02.17'!P78+'06.03.17'!P78+'13.03.17'!P78+'20.03.17'!P78+'27.03.17'!P78+'03.04.17'!P78+'10.04.17'!P78+'18.04.17'!P78+'24.04.17'!P78+'03.05.17'!P78+'10.05.17'!P78+'15.05.17'!P78+'22.05.17'!P78+'29.05.17'!P78+'06.06.17'!P78+'12.06.17'!P78+'19.06.17'!P78+'26.06.17'!P78+'03.07.17'!P78+'10.07.17'!P78+'17.07.17'!P78+'24.07.17'!P78+'31.07.17'!P78+'07.08.17'!P78+'14.08.17'!P78+'21.08.17'!P78+'28.08.17'!P78+'04.09.17'!P78+'11.09.17'!P78+'18.09.17'!P78+'25.09.17'!P78+'02.10.17'!P78+'09.10.17'!P78+'16.10.17'!P78+'23.10.17'!P78+'30.10.17'!P78+'06.11.17'!P78+'13.11.17'!P78+'20.11.17'!P78+'27.11.17'!P78+'04.12.17'!P78+'11.12.17'!P78+'18.12.17'!P78+'25.12.17'!P78+'02.01.18'!P78</f>
        <v>16066.55</v>
      </c>
      <c r="Q78" s="30">
        <f t="shared" si="8"/>
        <v>0</v>
      </c>
      <c r="R78" s="2">
        <v>1</v>
      </c>
      <c r="S78" s="2">
        <v>0</v>
      </c>
      <c r="T78" s="2" t="str">
        <f t="shared" si="9"/>
        <v/>
      </c>
      <c r="U78" s="2" t="str">
        <f t="shared" si="10"/>
        <v/>
      </c>
      <c r="V78" s="2" t="str">
        <f t="shared" si="11"/>
        <v/>
      </c>
      <c r="X78" s="60"/>
    </row>
    <row r="79" spans="1:24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f>'10.01.17'!H64+'16.01.17'!H65+'23.01.17'!H74+'30.01.17'!H76+'06.02.17'!H77+'13.02.17'!H79+'20.02.17'!H79+'27.02.17'!H79+'06.03.17'!H79+'13.03.17'!H79+'20.03.17'!H79+'27.03.17'!H79+'03.04.17'!H79+'10.04.17'!H79+'18.04.17'!H79+'24.04.17'!H79+'03.05.17'!H79+'10.05.17'!H79+'15.05.17'!H79+'22.05.17'!H79+'29.05.17'!H79+'06.06.17'!H79+'12.06.17'!H79+'19.06.17'!H79+'26.06.17'!H79+'03.07.17'!H79+'10.07.17'!H79+'17.07.17'!H79+'24.07.17'!H79+'31.07.17'!H79+'07.08.17'!H79+'14.08.17'!H79+'21.08.17'!H79+'28.08.17'!H79+'04.09.17'!H79+'11.09.17'!H79+'18.09.17'!H79+'25.09.17'!H79+'02.10.17'!H79+'09.10.17'!H79+'16.10.17'!H79+'23.10.17'!H79+'30.10.17'!H79+'06.11.17'!H79+'13.11.17'!H79+'20.11.17'!H79+'27.11.17'!H79+'04.12.17'!H79+'11.12.17'!H79+'18.12.17'!H79+'25.12.17'!H79+'02.01.18'!H79</f>
        <v>33</v>
      </c>
      <c r="I79" s="25">
        <f>'10.01.17'!I64+'16.01.17'!I65+'23.01.17'!I74+'30.01.17'!I76+'06.02.17'!I77+'13.02.17'!I79+'20.02.17'!I79+'27.02.17'!I79+'06.03.17'!I79+'13.03.17'!I79+'20.03.17'!I79+'27.03.17'!I79+'03.04.17'!I79+'10.04.17'!I79+'18.04.17'!I79+'24.04.17'!I79+'03.05.17'!I79+'10.05.17'!I79+'15.05.17'!I79+'22.05.17'!I79+'29.05.17'!I79+'06.06.17'!I79+'12.06.17'!I79+'19.06.17'!I79+'26.06.17'!I79+'03.07.17'!I79+'10.07.17'!I79+'17.07.17'!I79+'24.07.17'!I79+'31.07.17'!I79+'07.08.17'!I79+'14.08.17'!I79+'21.08.17'!I79+'28.08.17'!I79+'04.09.17'!I79+'11.09.17'!I79+'18.09.17'!I79+'25.09.17'!I79+'02.10.17'!I79+'09.10.17'!I79+'16.10.17'!I79+'23.10.17'!I79+'30.10.17'!I79+'06.11.17'!I79+'13.11.17'!I79+'20.11.17'!I79+'27.11.17'!I79+'04.12.17'!I79+'11.12.17'!I79+'18.12.17'!I79+'25.12.17'!I79+'02.01.18'!I79</f>
        <v>27</v>
      </c>
      <c r="J79" s="25">
        <f>'10.01.17'!J64+'16.01.17'!J65+'23.01.17'!J74+'30.01.17'!J76+'06.02.17'!J77+'13.02.17'!J79+'20.02.17'!J79+'27.02.17'!J79+'06.03.17'!J79+'13.03.17'!J79+'20.03.17'!J79+'27.03.17'!J79+'03.04.17'!J79+'10.04.17'!J79+'18.04.17'!J79+'24.04.17'!J79+'03.05.17'!J79+'10.05.17'!J79+'15.05.17'!J79+'22.05.17'!J79+'29.05.17'!J79+'06.06.17'!J79+'12.06.17'!J79+'19.06.17'!J79+'26.06.17'!J79+'03.07.17'!J79+'10.07.17'!J79+'17.07.17'!J79+'24.07.17'!J79+'31.07.17'!J79+'07.08.17'!J79+'14.08.17'!J79+'21.08.17'!J79+'28.08.17'!J79+'04.09.17'!J79+'11.09.17'!J79+'18.09.17'!J79+'25.09.17'!J79+'02.10.17'!J79+'09.10.17'!J79+'16.10.17'!J79+'23.10.17'!J79+'30.10.17'!J79+'06.11.17'!J79+'13.11.17'!J79+'20.11.17'!J79+'27.11.17'!J79+'04.12.17'!J79+'11.12.17'!J79+'18.12.17'!J79+'25.12.17'!J79+'02.01.18'!J79</f>
        <v>35</v>
      </c>
      <c r="K79" s="26">
        <f>'10.01.17'!K64+'16.01.17'!K65+'23.01.17'!K74+'30.01.17'!K76+'06.02.17'!K77+'13.02.17'!K79+'20.02.17'!K79+'27.02.17'!K79+'06.03.17'!K79+'13.03.17'!K79+'20.03.17'!K79+'27.03.17'!K79+'03.04.17'!K79+'10.04.17'!K79+'18.04.17'!K79+'24.04.17'!K79+'03.05.17'!K79+'10.05.17'!K79+'15.05.17'!K79+'22.05.17'!K79+'29.05.17'!K79+'06.06.17'!K79+'12.06.17'!K79+'19.06.17'!K79+'26.06.17'!K79+'03.07.17'!K79+'10.07.17'!K79+'17.07.17'!K79+'24.07.17'!K79+'31.07.17'!K79+'07.08.17'!K79+'14.08.17'!K79+'21.08.17'!K79+'28.08.17'!K79+'04.09.17'!K79+'11.09.17'!K79+'18.09.17'!K79+'25.09.17'!K79+'02.10.17'!K79+'09.10.17'!K79+'16.10.17'!K79+'23.10.17'!K79+'30.10.17'!K79+'06.11.17'!K79+'13.11.17'!K79+'20.11.17'!K79+'27.11.17'!K79+'04.12.17'!K79+'11.12.17'!K79+'18.12.17'!K79+'25.12.17'!K79+'02.01.18'!K79</f>
        <v>38647.989999999991</v>
      </c>
      <c r="L79" s="26">
        <f>'10.01.17'!L64+'16.01.17'!L65+'23.01.17'!L74+'30.01.17'!L76+'06.02.17'!L77+'13.02.17'!L79+'20.02.17'!L79+'27.02.17'!L79+'06.03.17'!L79+'13.03.17'!L79+'20.03.17'!L79+'27.03.17'!L79+'03.04.17'!L79+'10.04.17'!L79+'18.04.17'!L79+'24.04.17'!L79+'03.05.17'!L79+'10.05.17'!L79+'15.05.17'!L79+'22.05.17'!L79+'29.05.17'!L79+'06.06.17'!L79+'12.06.17'!L79+'19.06.17'!L79+'26.06.17'!L79+'03.07.17'!L79+'10.07.17'!L79+'17.07.17'!L79+'24.07.17'!L79+'31.07.17'!L79+'07.08.17'!L79+'14.08.17'!L79+'21.08.17'!L79+'28.08.17'!L79+'04.09.17'!L79+'11.09.17'!L79+'18.09.17'!L79+'25.09.17'!L79+'02.10.17'!L79+'09.10.17'!L79+'16.10.17'!L79+'23.10.17'!L79+'30.10.17'!L79+'06.11.17'!L79+'13.11.17'!L79+'20.11.17'!L79+'27.11.17'!L79+'04.12.17'!L79+'11.12.17'!L79+'18.12.17'!L79+'25.12.17'!L79+'02.01.18'!L79</f>
        <v>38647.99</v>
      </c>
      <c r="M79" s="27">
        <f t="shared" si="7"/>
        <v>0</v>
      </c>
      <c r="N79" s="25">
        <f>'10.01.17'!N64+'16.01.17'!N65+'23.01.17'!N74+'30.01.17'!N76+'06.02.17'!N77+'13.02.17'!N79+'20.02.17'!N79+'27.02.17'!N79+'06.03.17'!N79+'13.03.17'!N79+'20.03.17'!N79+'27.03.17'!N79+'03.04.17'!N79+'10.04.17'!N79+'18.04.17'!N79+'24.04.17'!N79+'03.05.17'!N79+'10.05.17'!N79+'15.05.17'!N79+'22.05.17'!N79+'29.05.17'!N79+'06.06.17'!N79+'12.06.17'!N79+'19.06.17'!N79+'26.06.17'!N79+'03.07.17'!N79+'10.07.17'!N79+'17.07.17'!N79+'24.07.17'!N79+'31.07.17'!N79+'07.08.17'!N79+'14.08.17'!N79+'21.08.17'!N79+'28.08.17'!N79+'04.09.17'!N79+'11.09.17'!N79+'18.09.17'!N79+'25.09.17'!N79+'02.10.17'!N79+'09.10.17'!N79+'16.10.17'!N79+'23.10.17'!N79+'30.10.17'!N79+'06.11.17'!N79+'13.11.17'!N79+'20.11.17'!N79+'27.11.17'!N79+'04.12.17'!N79+'11.12.17'!N79+'18.12.17'!N79+'25.12.17'!N79+'02.01.18'!N79</f>
        <v>10</v>
      </c>
      <c r="O79" s="26">
        <f>'10.01.17'!O64+'16.01.17'!O65+'23.01.17'!O74+'30.01.17'!O76+'06.02.17'!O77+'13.02.17'!O79+'20.02.17'!O79+'27.02.17'!O79+'06.03.17'!O79+'13.03.17'!O79+'20.03.17'!O79+'27.03.17'!O79+'03.04.17'!O79+'10.04.17'!O79+'18.04.17'!O79+'24.04.17'!O79+'03.05.17'!O79+'10.05.17'!O79+'15.05.17'!O79+'22.05.17'!O79+'29.05.17'!O79+'06.06.17'!O79+'12.06.17'!O79+'19.06.17'!O79+'26.06.17'!O79+'03.07.17'!O79+'10.07.17'!O79+'17.07.17'!O79+'24.07.17'!O79+'31.07.17'!O79+'07.08.17'!O79+'14.08.17'!O79+'21.08.17'!O79+'28.08.17'!O79+'04.09.17'!O79+'11.09.17'!O79+'18.09.17'!O79+'25.09.17'!O79+'02.10.17'!O79+'09.10.17'!O79+'16.10.17'!O79+'23.10.17'!O79+'30.10.17'!O79+'06.11.17'!O79+'13.11.17'!O79+'20.11.17'!O79+'27.11.17'!O79+'04.12.17'!O79+'11.12.17'!O79+'18.12.17'!O79+'25.12.17'!O79+'02.01.18'!O79</f>
        <v>28389.249999999996</v>
      </c>
      <c r="P79" s="26">
        <f>'10.01.17'!P64+'16.01.17'!P65+'23.01.17'!P74+'30.01.17'!P76+'06.02.17'!P77+'13.02.17'!P79+'20.02.17'!P79+'27.02.17'!P79+'06.03.17'!P79+'13.03.17'!P79+'20.03.17'!P79+'27.03.17'!P79+'03.04.17'!P79+'10.04.17'!P79+'18.04.17'!P79+'24.04.17'!P79+'03.05.17'!P79+'10.05.17'!P79+'15.05.17'!P79+'22.05.17'!P79+'29.05.17'!P79+'06.06.17'!P79+'12.06.17'!P79+'19.06.17'!P79+'26.06.17'!P79+'03.07.17'!P79+'10.07.17'!P79+'17.07.17'!P79+'24.07.17'!P79+'31.07.17'!P79+'07.08.17'!P79+'14.08.17'!P79+'21.08.17'!P79+'28.08.17'!P79+'04.09.17'!P79+'11.09.17'!P79+'18.09.17'!P79+'25.09.17'!P79+'02.10.17'!P79+'09.10.17'!P79+'16.10.17'!P79+'23.10.17'!P79+'30.10.17'!P79+'06.11.17'!P79+'13.11.17'!P79+'20.11.17'!P79+'27.11.17'!P79+'04.12.17'!P79+'11.12.17'!P79+'18.12.17'!P79+'25.12.17'!P79+'02.01.18'!P79</f>
        <v>28389.249999999996</v>
      </c>
      <c r="Q79" s="30">
        <f t="shared" si="8"/>
        <v>0</v>
      </c>
      <c r="R79" s="2">
        <v>1</v>
      </c>
      <c r="S79" s="2">
        <v>0</v>
      </c>
      <c r="T79" s="2" t="str">
        <f t="shared" si="9"/>
        <v/>
      </c>
      <c r="U79" s="2" t="str">
        <f t="shared" si="10"/>
        <v/>
      </c>
      <c r="V79" s="2" t="str">
        <f t="shared" si="11"/>
        <v/>
      </c>
      <c r="X79" s="60"/>
    </row>
    <row r="80" spans="1:24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f>'10.01.17'!H65+'16.01.17'!H66+'23.01.17'!H75+'30.01.17'!H77+'06.02.17'!H78+'13.02.17'!H80+'20.02.17'!H80+'27.02.17'!H80+'06.03.17'!H80+'13.03.17'!H80+'20.03.17'!H80+'27.03.17'!H80+'03.04.17'!H80+'10.04.17'!H80+'18.04.17'!H80+'24.04.17'!H80+'03.05.17'!H80+'10.05.17'!H80+'15.05.17'!H80+'22.05.17'!H80+'29.05.17'!H80+'06.06.17'!H80+'12.06.17'!H80+'19.06.17'!H80+'26.06.17'!H80+'03.07.17'!H80+'10.07.17'!H80+'17.07.17'!H80+'24.07.17'!H80+'31.07.17'!H80+'07.08.17'!H80+'14.08.17'!H80+'21.08.17'!H80+'28.08.17'!H80+'04.09.17'!H80+'11.09.17'!H80+'18.09.17'!H80+'25.09.17'!H80+'02.10.17'!H80+'09.10.17'!H80+'16.10.17'!H80+'23.10.17'!H80+'30.10.17'!H80+'06.11.17'!H80+'13.11.17'!H80+'20.11.17'!H80+'27.11.17'!H80+'04.12.17'!H80+'11.12.17'!H80+'18.12.17'!H80+'25.12.17'!H80+'02.01.18'!H80</f>
        <v>39</v>
      </c>
      <c r="I80" s="25">
        <f>'10.01.17'!I65+'16.01.17'!I66+'23.01.17'!I75+'30.01.17'!I77+'06.02.17'!I78+'13.02.17'!I80+'20.02.17'!I80+'27.02.17'!I80+'06.03.17'!I80+'13.03.17'!I80+'20.03.17'!I80+'27.03.17'!I80+'03.04.17'!I80+'10.04.17'!I80+'18.04.17'!I80+'24.04.17'!I80+'03.05.17'!I80+'10.05.17'!I80+'15.05.17'!I80+'22.05.17'!I80+'29.05.17'!I80+'06.06.17'!I80+'12.06.17'!I80+'19.06.17'!I80+'26.06.17'!I80+'03.07.17'!I80+'10.07.17'!I80+'17.07.17'!I80+'24.07.17'!I80+'31.07.17'!I80+'07.08.17'!I80+'14.08.17'!I80+'21.08.17'!I80+'28.08.17'!I80+'04.09.17'!I80+'11.09.17'!I80+'18.09.17'!I80+'25.09.17'!I80+'02.10.17'!I80+'09.10.17'!I80+'16.10.17'!I80+'23.10.17'!I80+'30.10.17'!I80+'06.11.17'!I80+'13.11.17'!I80+'20.11.17'!I80+'27.11.17'!I80+'04.12.17'!I80+'11.12.17'!I80+'18.12.17'!I80+'25.12.17'!I80+'02.01.18'!I80</f>
        <v>34</v>
      </c>
      <c r="J80" s="25">
        <f>'10.01.17'!J65+'16.01.17'!J66+'23.01.17'!J75+'30.01.17'!J77+'06.02.17'!J78+'13.02.17'!J80+'20.02.17'!J80+'27.02.17'!J80+'06.03.17'!J80+'13.03.17'!J80+'20.03.17'!J80+'27.03.17'!J80+'03.04.17'!J80+'10.04.17'!J80+'18.04.17'!J80+'24.04.17'!J80+'03.05.17'!J80+'10.05.17'!J80+'15.05.17'!J80+'22.05.17'!J80+'29.05.17'!J80+'06.06.17'!J80+'12.06.17'!J80+'19.06.17'!J80+'26.06.17'!J80+'03.07.17'!J80+'10.07.17'!J80+'17.07.17'!J80+'24.07.17'!J80+'31.07.17'!J80+'07.08.17'!J80+'14.08.17'!J80+'21.08.17'!J80+'28.08.17'!J80+'04.09.17'!J80+'11.09.17'!J80+'18.09.17'!J80+'25.09.17'!J80+'02.10.17'!J80+'09.10.17'!J80+'16.10.17'!J80+'23.10.17'!J80+'30.10.17'!J80+'06.11.17'!J80+'13.11.17'!J80+'20.11.17'!J80+'27.11.17'!J80+'04.12.17'!J80+'11.12.17'!J80+'18.12.17'!J80+'25.12.17'!J80+'02.01.18'!J80</f>
        <v>43</v>
      </c>
      <c r="K80" s="26">
        <f>'10.01.17'!K65+'16.01.17'!K66+'23.01.17'!K75+'30.01.17'!K77+'06.02.17'!K78+'13.02.17'!K80+'20.02.17'!K80+'27.02.17'!K80+'06.03.17'!K80+'13.03.17'!K80+'20.03.17'!K80+'27.03.17'!K80+'03.04.17'!K80+'10.04.17'!K80+'18.04.17'!K80+'24.04.17'!K80+'03.05.17'!K80+'10.05.17'!K80+'15.05.17'!K80+'22.05.17'!K80+'29.05.17'!K80+'06.06.17'!K80+'12.06.17'!K80+'19.06.17'!K80+'26.06.17'!K80+'03.07.17'!K80+'10.07.17'!K80+'17.07.17'!K80+'24.07.17'!K80+'31.07.17'!K80+'07.08.17'!K80+'14.08.17'!K80+'21.08.17'!K80+'28.08.17'!K80+'04.09.17'!K80+'11.09.17'!K80+'18.09.17'!K80+'25.09.17'!K80+'02.10.17'!K80+'09.10.17'!K80+'16.10.17'!K80+'23.10.17'!K80+'30.10.17'!K80+'06.11.17'!K80+'13.11.17'!K80+'20.11.17'!K80+'27.11.17'!K80+'04.12.17'!K80+'11.12.17'!K80+'18.12.17'!K80+'25.12.17'!K80+'02.01.18'!K80</f>
        <v>29590.619999999995</v>
      </c>
      <c r="L80" s="26">
        <f>'10.01.17'!L65+'16.01.17'!L66+'23.01.17'!L75+'30.01.17'!L77+'06.02.17'!L78+'13.02.17'!L80+'20.02.17'!L80+'27.02.17'!L80+'06.03.17'!L80+'13.03.17'!L80+'20.03.17'!L80+'27.03.17'!L80+'03.04.17'!L80+'10.04.17'!L80+'18.04.17'!L80+'24.04.17'!L80+'03.05.17'!L80+'10.05.17'!L80+'15.05.17'!L80+'22.05.17'!L80+'29.05.17'!L80+'06.06.17'!L80+'12.06.17'!L80+'19.06.17'!L80+'26.06.17'!L80+'03.07.17'!L80+'10.07.17'!L80+'17.07.17'!L80+'24.07.17'!L80+'31.07.17'!L80+'07.08.17'!L80+'14.08.17'!L80+'21.08.17'!L80+'28.08.17'!L80+'04.09.17'!L80+'11.09.17'!L80+'18.09.17'!L80+'25.09.17'!L80+'02.10.17'!L80+'09.10.17'!L80+'16.10.17'!L80+'23.10.17'!L80+'30.10.17'!L80+'06.11.17'!L80+'13.11.17'!L80+'20.11.17'!L80+'27.11.17'!L80+'04.12.17'!L80+'11.12.17'!L80+'18.12.17'!L80+'25.12.17'!L80+'02.01.18'!L80</f>
        <v>29590.620000000006</v>
      </c>
      <c r="M80" s="27">
        <f t="shared" si="7"/>
        <v>0</v>
      </c>
      <c r="N80" s="25">
        <f>'10.01.17'!N65+'16.01.17'!N66+'23.01.17'!N75+'30.01.17'!N77+'06.02.17'!N78+'13.02.17'!N80+'20.02.17'!N80+'27.02.17'!N80+'06.03.17'!N80+'13.03.17'!N80+'20.03.17'!N80+'27.03.17'!N80+'03.04.17'!N80+'10.04.17'!N80+'18.04.17'!N80+'24.04.17'!N80+'03.05.17'!N80+'10.05.17'!N80+'15.05.17'!N80+'22.05.17'!N80+'29.05.17'!N80+'06.06.17'!N80+'12.06.17'!N80+'19.06.17'!N80+'26.06.17'!N80+'03.07.17'!N80+'10.07.17'!N80+'17.07.17'!N80+'24.07.17'!N80+'31.07.17'!N80+'07.08.17'!N80+'14.08.17'!N80+'21.08.17'!N80+'28.08.17'!N80+'04.09.17'!N80+'11.09.17'!N80+'18.09.17'!N80+'25.09.17'!N80+'02.10.17'!N80+'09.10.17'!N80+'16.10.17'!N80+'23.10.17'!N80+'30.10.17'!N80+'06.11.17'!N80+'13.11.17'!N80+'20.11.17'!N80+'27.11.17'!N80+'04.12.17'!N80+'11.12.17'!N80+'18.12.17'!N80+'25.12.17'!N80+'02.01.18'!N80</f>
        <v>21</v>
      </c>
      <c r="O80" s="26">
        <f>'10.01.17'!O65+'16.01.17'!O66+'23.01.17'!O75+'30.01.17'!O77+'06.02.17'!O78+'13.02.17'!O80+'20.02.17'!O80+'27.02.17'!O80+'06.03.17'!O80+'13.03.17'!O80+'20.03.17'!O80+'27.03.17'!O80+'03.04.17'!O80+'10.04.17'!O80+'18.04.17'!O80+'24.04.17'!O80+'03.05.17'!O80+'10.05.17'!O80+'15.05.17'!O80+'22.05.17'!O80+'29.05.17'!O80+'06.06.17'!O80+'12.06.17'!O80+'19.06.17'!O80+'26.06.17'!O80+'03.07.17'!O80+'10.07.17'!O80+'17.07.17'!O80+'24.07.17'!O80+'31.07.17'!O80+'07.08.17'!O80+'14.08.17'!O80+'21.08.17'!O80+'28.08.17'!O80+'04.09.17'!O80+'11.09.17'!O80+'18.09.17'!O80+'25.09.17'!O80+'02.10.17'!O80+'09.10.17'!O80+'16.10.17'!O80+'23.10.17'!O80+'30.10.17'!O80+'06.11.17'!O80+'13.11.17'!O80+'20.11.17'!O80+'27.11.17'!O80+'04.12.17'!O80+'11.12.17'!O80+'18.12.17'!O80+'25.12.17'!O80+'02.01.18'!O80</f>
        <v>38837.910000000003</v>
      </c>
      <c r="P80" s="26">
        <f>'10.01.17'!P65+'16.01.17'!P66+'23.01.17'!P75+'30.01.17'!P77+'06.02.17'!P78+'13.02.17'!P80+'20.02.17'!P80+'27.02.17'!P80+'06.03.17'!P80+'13.03.17'!P80+'20.03.17'!P80+'27.03.17'!P80+'03.04.17'!P80+'10.04.17'!P80+'18.04.17'!P80+'24.04.17'!P80+'03.05.17'!P80+'10.05.17'!P80+'15.05.17'!P80+'22.05.17'!P80+'29.05.17'!P80+'06.06.17'!P80+'12.06.17'!P80+'19.06.17'!P80+'26.06.17'!P80+'03.07.17'!P80+'10.07.17'!P80+'17.07.17'!P80+'24.07.17'!P80+'31.07.17'!P80+'07.08.17'!P80+'14.08.17'!P80+'21.08.17'!P80+'28.08.17'!P80+'04.09.17'!P80+'11.09.17'!P80+'18.09.17'!P80+'25.09.17'!P80+'02.10.17'!P80+'09.10.17'!P80+'16.10.17'!P80+'23.10.17'!P80+'30.10.17'!P80+'06.11.17'!P80+'13.11.17'!P80+'20.11.17'!P80+'27.11.17'!P80+'04.12.17'!P80+'11.12.17'!P80+'18.12.17'!P80+'25.12.17'!P80+'02.01.18'!P80</f>
        <v>38837.910000000003</v>
      </c>
      <c r="Q80" s="30">
        <f t="shared" si="8"/>
        <v>0</v>
      </c>
      <c r="R80" s="2">
        <v>1</v>
      </c>
      <c r="S80" s="2">
        <v>0</v>
      </c>
      <c r="T80" s="2" t="str">
        <f t="shared" si="9"/>
        <v/>
      </c>
      <c r="U80" s="2" t="str">
        <f t="shared" si="10"/>
        <v/>
      </c>
      <c r="V80" s="2" t="str">
        <f t="shared" si="11"/>
        <v/>
      </c>
      <c r="X80" s="60"/>
    </row>
    <row r="81" spans="1:24">
      <c r="A81" s="61">
        <v>72</v>
      </c>
      <c r="B81" s="62" t="s">
        <v>153</v>
      </c>
      <c r="C81" s="63" t="s">
        <v>28</v>
      </c>
      <c r="D81" s="62"/>
      <c r="E81" s="64" t="s">
        <v>154</v>
      </c>
      <c r="F81" s="22" t="s">
        <v>156</v>
      </c>
      <c r="G81" s="65" t="s">
        <v>51</v>
      </c>
      <c r="H81" s="16">
        <f>'06.02.17'!H79+'13.02.17'!H81+'20.02.17'!H81+'27.02.17'!H81+'06.03.17'!H81+'13.03.17'!H81+'20.03.17'!H81+'27.03.17'!H81+'03.04.17'!H81+'10.04.17'!H81+'18.04.17'!H81+'24.04.17'!H81+'03.05.17'!H81+'10.05.17'!H81+'15.05.17'!H81+'22.05.17'!H81+'29.05.17'!H81+'06.06.17'!H81+'12.06.17'!H81+'19.06.17'!H81+'26.06.17'!H81+'03.07.17'!H81+'10.07.17'!H81+'17.07.17'!H81+'24.07.17'!H81+'31.07.17'!H81+'07.08.17'!H81+'14.08.17'!H81+'21.08.17'!H81+'28.08.17'!H81+'04.09.17'!H81+'11.09.17'!H81+'18.09.17'!H81+'25.09.17'!H81+'02.10.17'!H81+'09.10.17'!H81+'16.10.17'!H81+'23.10.17'!H81+'30.10.17'!H81+'06.11.17'!H81+'13.11.17'!H81+'20.11.17'!H81+'27.11.17'!H81+'04.12.17'!H81+'11.12.17'!H81+'18.12.17'!H81+'25.12.17'!H81+'02.01.18'!H81</f>
        <v>14</v>
      </c>
      <c r="I81" s="25">
        <f>'06.02.17'!I79+'13.02.17'!I81+'20.02.17'!I81+'27.02.17'!I81+'06.03.17'!I81+'13.03.17'!I81+'20.03.17'!I81+'27.03.17'!I81+'03.04.17'!I81+'10.04.17'!I81+'18.04.17'!I81+'24.04.17'!I81+'03.05.17'!I81+'10.05.17'!I81+'15.05.17'!I81+'22.05.17'!I81+'29.05.17'!I81+'06.06.17'!I81+'12.06.17'!I81+'19.06.17'!I81+'26.06.17'!I81+'03.07.17'!I81+'10.07.17'!I81+'17.07.17'!I81+'24.07.17'!I81+'31.07.17'!I81+'07.08.17'!I81+'14.08.17'!I81+'21.08.17'!I81+'28.08.17'!I81+'04.09.17'!I81+'11.09.17'!I81+'18.09.17'!I81+'25.09.17'!I81+'02.10.17'!I81+'09.10.17'!I81+'16.10.17'!I81+'23.10.17'!I81+'30.10.17'!I81+'06.11.17'!I81+'13.11.17'!I81+'20.11.17'!I81+'27.11.17'!I81+'04.12.17'!I81+'11.12.17'!I81+'18.12.17'!I81+'25.12.17'!I81+'02.01.18'!I81</f>
        <v>3</v>
      </c>
      <c r="J81" s="25">
        <f>'06.02.17'!J79+'13.02.17'!J81+'20.02.17'!J81+'27.02.17'!J81+'06.03.17'!J81+'13.03.17'!J81+'20.03.17'!J81+'27.03.17'!J81+'03.04.17'!J81+'10.04.17'!J81+'18.04.17'!J81+'24.04.17'!J81+'03.05.17'!J81+'10.05.17'!J81+'15.05.17'!J81+'22.05.17'!J81+'29.05.17'!J81+'06.06.17'!J81+'12.06.17'!J81+'19.06.17'!J81+'26.06.17'!J81+'03.07.17'!J81+'10.07.17'!J81+'17.07.17'!J81+'24.07.17'!J81+'31.07.17'!J81+'07.08.17'!J81+'14.08.17'!J81+'21.08.17'!J81+'28.08.17'!J81+'04.09.17'!J81+'11.09.17'!J81+'18.09.17'!J81+'25.09.17'!J81+'02.10.17'!J81+'09.10.17'!J81+'16.10.17'!J81+'23.10.17'!J81+'30.10.17'!J81+'06.11.17'!J81+'13.11.17'!J81+'20.11.17'!J81+'27.11.17'!J81+'04.12.17'!J81+'11.12.17'!J81+'18.12.17'!J81+'25.12.17'!J81+'02.01.18'!J81</f>
        <v>3</v>
      </c>
      <c r="K81" s="26">
        <f>'06.02.17'!K79+'13.02.17'!K81+'20.02.17'!K81+'27.02.17'!K81+'06.03.17'!K81+'13.03.17'!K81+'20.03.17'!K81+'27.03.17'!K81+'03.04.17'!K81+'10.04.17'!K81+'18.04.17'!K81+'24.04.17'!K81+'03.05.17'!K81+'10.05.17'!K81+'15.05.17'!K81+'22.05.17'!K81+'29.05.17'!K81+'06.06.17'!K81+'12.06.17'!K81+'19.06.17'!K81+'26.06.17'!K81+'03.07.17'!K81+'10.07.17'!K81+'17.07.17'!K81+'24.07.17'!K81+'31.07.17'!K81+'07.08.17'!K81+'14.08.17'!K81+'21.08.17'!K81+'28.08.17'!K81+'04.09.17'!K81+'11.09.17'!K81+'18.09.17'!K81+'25.09.17'!K81+'02.10.17'!K81+'09.10.17'!K81+'16.10.17'!K81+'23.10.17'!K81+'30.10.17'!K81+'06.11.17'!K81+'13.11.17'!K81+'20.11.17'!K81+'27.11.17'!K81+'04.12.17'!K81+'11.12.17'!K81+'18.12.17'!K81+'25.12.17'!K81+'02.01.18'!K81</f>
        <v>3031.2</v>
      </c>
      <c r="L81" s="26">
        <f>'06.02.17'!L79+'13.02.17'!L81+'20.02.17'!L81+'27.02.17'!L81+'06.03.17'!L81+'13.03.17'!L81+'20.03.17'!L81+'27.03.17'!L81+'03.04.17'!L81+'10.04.17'!L81+'18.04.17'!L81+'24.04.17'!L81+'03.05.17'!L81+'10.05.17'!L81+'15.05.17'!L81+'22.05.17'!L81+'29.05.17'!L81+'06.06.17'!L81+'12.06.17'!L81+'19.06.17'!L81+'26.06.17'!L81+'03.07.17'!L81+'10.07.17'!L81+'17.07.17'!L81+'24.07.17'!L81+'31.07.17'!L81+'07.08.17'!L81+'14.08.17'!L81+'21.08.17'!L81+'28.08.17'!L81+'04.09.17'!L81+'11.09.17'!L81+'18.09.17'!L81+'25.09.17'!L81+'02.10.17'!L81+'09.10.17'!L81+'16.10.17'!L81+'23.10.17'!L81+'30.10.17'!L81+'06.11.17'!L81+'13.11.17'!L81+'20.11.17'!L81+'27.11.17'!L81+'04.12.17'!L81+'11.12.17'!L81+'18.12.17'!L81+'25.12.17'!L81+'02.01.18'!L81</f>
        <v>3031.2</v>
      </c>
      <c r="M81" s="27">
        <f t="shared" si="7"/>
        <v>0</v>
      </c>
      <c r="N81" s="25">
        <f>'06.02.17'!N79+'13.02.17'!N81+'20.02.17'!N81+'27.02.17'!N81+'06.03.17'!N81+'13.03.17'!N81+'20.03.17'!N81+'27.03.17'!N81+'03.04.17'!N81+'10.04.17'!N81+'18.04.17'!N81+'24.04.17'!N81+'03.05.17'!N81+'10.05.17'!N81+'15.05.17'!N81+'22.05.17'!N81+'29.05.17'!N81+'06.06.17'!N81+'12.06.17'!N81+'19.06.17'!N81+'26.06.17'!N81+'03.07.17'!N81+'10.07.17'!N81+'17.07.17'!N81+'24.07.17'!N81+'31.07.17'!N81+'07.08.17'!N81+'14.08.17'!N81+'21.08.17'!N81+'28.08.17'!N81+'04.09.17'!N81+'11.09.17'!N81+'18.09.17'!N81+'25.09.17'!N81+'02.10.17'!N81+'09.10.17'!N81+'16.10.17'!N81+'23.10.17'!N81+'30.10.17'!N81+'06.11.17'!N81+'13.11.17'!N81+'20.11.17'!N81+'27.11.17'!N81+'04.12.17'!N81+'11.12.17'!N81+'18.12.17'!N81+'25.12.17'!N81+'02.01.18'!N81</f>
        <v>0</v>
      </c>
      <c r="O81" s="26">
        <f>'06.02.17'!O79+'13.02.17'!O81+'20.02.17'!O81+'27.02.17'!O81+'06.03.17'!O81+'13.03.17'!O81+'20.03.17'!O81+'27.03.17'!O81+'03.04.17'!O81+'10.04.17'!O81+'18.04.17'!O81+'24.04.17'!O81+'03.05.17'!O81+'10.05.17'!O81+'15.05.17'!O81+'22.05.17'!O81+'29.05.17'!O81+'06.06.17'!O81+'12.06.17'!O81+'19.06.17'!O81+'26.06.17'!O81+'03.07.17'!O81+'10.07.17'!O81+'17.07.17'!O81+'24.07.17'!O81+'31.07.17'!O81+'07.08.17'!O81+'14.08.17'!O81+'21.08.17'!O81+'28.08.17'!O81+'04.09.17'!O81+'11.09.17'!O81+'18.09.17'!O81+'25.09.17'!O81+'02.10.17'!O81+'09.10.17'!O81+'16.10.17'!O81+'23.10.17'!O81+'30.10.17'!O81+'06.11.17'!O81+'13.11.17'!O81+'20.11.17'!O81+'27.11.17'!O81+'04.12.17'!O81+'11.12.17'!O81+'18.12.17'!O81+'25.12.17'!O81+'02.01.18'!O81</f>
        <v>0</v>
      </c>
      <c r="P81" s="26">
        <f>'06.02.17'!P79+'13.02.17'!P81+'20.02.17'!P81+'27.02.17'!P81+'06.03.17'!P81+'13.03.17'!P81+'20.03.17'!P81+'27.03.17'!P81+'03.04.17'!P81+'10.04.17'!P81+'18.04.17'!P81+'24.04.17'!P81+'03.05.17'!P81+'10.05.17'!P81+'15.05.17'!P81+'22.05.17'!P81+'29.05.17'!P81+'06.06.17'!P81+'12.06.17'!P81+'19.06.17'!P81+'26.06.17'!P81+'03.07.17'!P81+'10.07.17'!P81+'17.07.17'!P81+'24.07.17'!P81+'31.07.17'!P81+'07.08.17'!P81+'14.08.17'!P81+'21.08.17'!P81+'28.08.17'!P81+'04.09.17'!P81+'11.09.17'!P81+'18.09.17'!P81+'25.09.17'!P81+'02.10.17'!P81+'09.10.17'!P81+'16.10.17'!P81+'23.10.17'!P81+'30.10.17'!P81+'06.11.17'!P81+'13.11.17'!P81+'20.11.17'!P81+'27.11.17'!P81+'04.12.17'!P81+'11.12.17'!P81+'18.12.17'!P81+'25.12.17'!P81+'02.01.18'!P81</f>
        <v>0</v>
      </c>
      <c r="Q81" s="30">
        <f t="shared" si="8"/>
        <v>0</v>
      </c>
      <c r="R81" s="2">
        <v>1</v>
      </c>
      <c r="S81" s="2">
        <v>0</v>
      </c>
      <c r="T81" s="2" t="str">
        <f t="shared" si="9"/>
        <v/>
      </c>
      <c r="U81" s="2" t="str">
        <f t="shared" si="10"/>
        <v/>
      </c>
      <c r="V81" s="2" t="str">
        <f t="shared" si="11"/>
        <v/>
      </c>
      <c r="X81" s="60"/>
    </row>
    <row r="82" spans="1:24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f>'27.02.17'!H82+'06.03.17'!H82+'13.03.17'!H82+'20.03.17'!H82+'27.03.17'!H82+'03.04.17'!H82+'10.04.17'!H82+'18.04.17'!H82+'24.04.17'!H82+'03.05.17'!H82+'10.05.17'!H82+'15.05.17'!H82+'22.05.17'!H82+'29.05.17'!H82+'06.06.17'!H82+'12.06.17'!H82+'19.06.17'!H82+'26.06.17'!H82+'03.07.17'!H82+'10.07.17'!H82+'17.07.17'!H82+'24.07.17'!H82+'31.07.17'!H82+'07.08.17'!H82+'14.08.17'!H82+'21.08.17'!H82+'28.08.17'!H82+'04.09.17'!H82+'11.09.17'!H82+'18.09.17'!H82+'25.09.17'!H82+'02.10.17'!H82+'09.10.17'!H82+'16.10.17'!H82+'23.10.17'!H82+'30.10.17'!H82+'06.11.17'!H82+'13.11.17'!H82+'20.11.17'!H82+'27.11.17'!H82+'04.12.17'!H82+'11.12.17'!H82+'18.12.17'!H82+'25.12.17'!H82+'02.01.18'!H82</f>
        <v>17</v>
      </c>
      <c r="I82" s="25">
        <f>'27.02.17'!I82+'06.03.17'!I82+'13.03.17'!I82+'20.03.17'!I82+'27.03.17'!I82+'03.04.17'!I82+'10.04.17'!I82+'18.04.17'!I82+'24.04.17'!I82+'03.05.17'!I82+'10.05.17'!I82+'15.05.17'!I82+'22.05.17'!I82+'29.05.17'!I82+'06.06.17'!I82+'12.06.17'!I82+'19.06.17'!I82+'26.06.17'!I82+'03.07.17'!I82+'10.07.17'!I82+'17.07.17'!I82+'24.07.17'!I82+'31.07.17'!I82+'07.08.17'!I82+'14.08.17'!I82+'21.08.17'!I82+'28.08.17'!I82+'04.09.17'!I82+'11.09.17'!I82+'18.09.17'!I82+'25.09.17'!I82+'02.10.17'!I82+'09.10.17'!I82+'16.10.17'!I82+'23.10.17'!I82+'30.10.17'!I82+'06.11.17'!I82+'13.11.17'!I82+'20.11.17'!I82+'27.11.17'!I82+'04.12.17'!I82+'11.12.17'!I82+'18.12.17'!I82+'25.12.17'!I82+'02.01.18'!I82</f>
        <v>14</v>
      </c>
      <c r="J82" s="25">
        <f>'27.02.17'!J82+'06.03.17'!J82+'13.03.17'!J82+'20.03.17'!J82+'27.03.17'!J82+'03.04.17'!J82+'10.04.17'!J82+'18.04.17'!J82+'24.04.17'!J82+'03.05.17'!J82+'10.05.17'!J82+'15.05.17'!J82+'22.05.17'!J82+'29.05.17'!J82+'06.06.17'!J82+'12.06.17'!J82+'19.06.17'!J82+'26.06.17'!J82+'03.07.17'!J82+'10.07.17'!J82+'17.07.17'!J82+'24.07.17'!J82+'31.07.17'!J82+'07.08.17'!J82+'14.08.17'!J82+'21.08.17'!J82+'28.08.17'!J82+'04.09.17'!J82+'11.09.17'!J82+'18.09.17'!J82+'25.09.17'!J82+'02.10.17'!J82+'09.10.17'!J82+'16.10.17'!J82+'23.10.17'!J82+'30.10.17'!J82+'06.11.17'!J82+'13.11.17'!J82+'20.11.17'!J82+'27.11.17'!J82+'04.12.17'!J82+'11.12.17'!J82+'18.12.17'!J82+'25.12.17'!J82+'02.01.18'!J82</f>
        <v>20</v>
      </c>
      <c r="K82" s="26">
        <f>'27.02.17'!K82+'06.03.17'!K82+'13.03.17'!K82+'20.03.17'!K82+'27.03.17'!K82+'03.04.17'!K82+'10.04.17'!K82+'18.04.17'!K82+'24.04.17'!K82+'03.05.17'!K82+'10.05.17'!K82+'15.05.17'!K82+'22.05.17'!K82+'29.05.17'!K82+'06.06.17'!K82+'12.06.17'!K82+'19.06.17'!K82+'26.06.17'!K82+'03.07.17'!K82+'10.07.17'!K82+'17.07.17'!K82+'24.07.17'!K82+'31.07.17'!K82+'07.08.17'!K82+'14.08.17'!K82+'21.08.17'!K82+'28.08.17'!K82+'04.09.17'!K82+'11.09.17'!K82+'18.09.17'!K82+'25.09.17'!K82+'02.10.17'!K82+'09.10.17'!K82+'16.10.17'!K82+'23.10.17'!K82+'30.10.17'!K82+'06.11.17'!K82+'13.11.17'!K82+'20.11.17'!K82+'27.11.17'!K82+'04.12.17'!K82+'11.12.17'!K82+'18.12.17'!K82+'25.12.17'!K82+'02.01.18'!K82</f>
        <v>19305.349999999999</v>
      </c>
      <c r="L82" s="26">
        <f>'27.02.17'!L82+'06.03.17'!L82+'13.03.17'!L82+'20.03.17'!L82+'27.03.17'!L82+'03.04.17'!L82+'10.04.17'!L82+'18.04.17'!L82+'24.04.17'!L82+'03.05.17'!L82+'10.05.17'!L82+'15.05.17'!L82+'22.05.17'!L82+'29.05.17'!L82+'06.06.17'!L82+'12.06.17'!L82+'19.06.17'!L82+'26.06.17'!L82+'03.07.17'!L82+'10.07.17'!L82+'17.07.17'!L82+'24.07.17'!L82+'31.07.17'!L82+'07.08.17'!L82+'14.08.17'!L82+'21.08.17'!L82+'28.08.17'!L82+'04.09.17'!L82+'11.09.17'!L82+'18.09.17'!L82+'25.09.17'!L82+'02.10.17'!L82+'09.10.17'!L82+'16.10.17'!L82+'23.10.17'!L82+'30.10.17'!L82+'06.11.17'!L82+'13.11.17'!L82+'20.11.17'!L82+'27.11.17'!L82+'04.12.17'!L82+'11.12.17'!L82+'18.12.17'!L82+'25.12.17'!L82+'02.01.18'!L82</f>
        <v>19305.350000000002</v>
      </c>
      <c r="M82" s="27">
        <f t="shared" si="7"/>
        <v>0</v>
      </c>
      <c r="N82" s="25">
        <f>'27.02.17'!N82+'06.03.17'!N82+'13.03.17'!N82+'20.03.17'!N82+'27.03.17'!N82+'03.04.17'!N82+'10.04.17'!N82+'18.04.17'!N82+'24.04.17'!N82+'03.05.17'!N82+'10.05.17'!N82+'15.05.17'!N82+'22.05.17'!N82+'29.05.17'!N82+'06.06.17'!N82+'12.06.17'!N82+'19.06.17'!N82+'26.06.17'!N82+'03.07.17'!N82+'10.07.17'!N82+'17.07.17'!N82+'24.07.17'!N82+'31.07.17'!N82+'07.08.17'!N82+'14.08.17'!N82+'21.08.17'!N82+'28.08.17'!N82+'04.09.17'!N82+'11.09.17'!N82+'18.09.17'!N82+'25.09.17'!N82+'02.10.17'!N82+'09.10.17'!N82+'16.10.17'!N82+'23.10.17'!N82+'30.10.17'!N82+'06.11.17'!N82+'13.11.17'!N82+'20.11.17'!N82+'27.11.17'!N82+'04.12.17'!N82+'11.12.17'!N82+'18.12.17'!N82+'25.12.17'!N82+'02.01.18'!N82</f>
        <v>6</v>
      </c>
      <c r="O82" s="26">
        <f>'27.02.17'!O82+'06.03.17'!O82+'13.03.17'!O82+'20.03.17'!O82+'27.03.17'!O82+'03.04.17'!O82+'10.04.17'!O82+'18.04.17'!O82+'24.04.17'!O82+'03.05.17'!O82+'10.05.17'!O82+'15.05.17'!O82+'22.05.17'!O82+'29.05.17'!O82+'06.06.17'!O82+'12.06.17'!O82+'19.06.17'!O82+'26.06.17'!O82+'03.07.17'!O82+'10.07.17'!O82+'17.07.17'!O82+'24.07.17'!O82+'31.07.17'!O82+'07.08.17'!O82+'14.08.17'!O82+'21.08.17'!O82+'28.08.17'!O82+'04.09.17'!O82+'11.09.17'!O82+'18.09.17'!O82+'25.09.17'!O82+'02.10.17'!O82+'09.10.17'!O82+'16.10.17'!O82+'23.10.17'!O82+'30.10.17'!O82+'06.11.17'!O82+'13.11.17'!O82+'20.11.17'!O82+'27.11.17'!O82+'04.12.17'!O82+'11.12.17'!O82+'18.12.17'!O82+'25.12.17'!O82+'02.01.18'!O82</f>
        <v>10408.960000000001</v>
      </c>
      <c r="P82" s="26">
        <f>'27.02.17'!P82+'06.03.17'!P82+'13.03.17'!P82+'20.03.17'!P82+'27.03.17'!P82+'03.04.17'!P82+'10.04.17'!P82+'18.04.17'!P82+'24.04.17'!P82+'03.05.17'!P82+'10.05.17'!P82+'15.05.17'!P82+'22.05.17'!P82+'29.05.17'!P82+'06.06.17'!P82+'12.06.17'!P82+'19.06.17'!P82+'26.06.17'!P82+'03.07.17'!P82+'10.07.17'!P82+'17.07.17'!P82+'24.07.17'!P82+'31.07.17'!P82+'07.08.17'!P82+'14.08.17'!P82+'21.08.17'!P82+'28.08.17'!P82+'04.09.17'!P82+'11.09.17'!P82+'18.09.17'!P82+'25.09.17'!P82+'02.10.17'!P82+'09.10.17'!P82+'16.10.17'!P82+'23.10.17'!P82+'30.10.17'!P82+'06.11.17'!P82+'13.11.17'!P82+'20.11.17'!P82+'27.11.17'!P82+'04.12.17'!P82+'11.12.17'!P82+'18.12.17'!P82+'25.12.17'!P82+'02.01.18'!P82</f>
        <v>10408.960000000001</v>
      </c>
      <c r="Q82" s="30">
        <f t="shared" si="8"/>
        <v>0</v>
      </c>
      <c r="R82" s="2">
        <v>1</v>
      </c>
      <c r="S82" s="2">
        <v>0</v>
      </c>
      <c r="T82" s="2" t="str">
        <f t="shared" si="9"/>
        <v/>
      </c>
      <c r="U82" s="2" t="str">
        <f t="shared" si="10"/>
        <v/>
      </c>
      <c r="V82" s="2" t="str">
        <f t="shared" si="11"/>
        <v/>
      </c>
      <c r="X82" s="60"/>
    </row>
    <row r="83" spans="1:24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f>'10.01.17'!H66+'16.01.17'!H67+'23.01.17'!H76+'30.01.17'!H78+'06.02.17'!H80+'13.02.17'!H82+'20.02.17'!H82+'27.02.17'!H83+'06.03.17'!H83+'13.03.17'!H83+'20.03.17'!H83+'27.03.17'!H83+'03.04.17'!H83+'10.04.17'!H83+'18.04.17'!H83+'24.04.17'!H83+'03.05.17'!H83+'10.05.17'!H83+'15.05.17'!H83+'22.05.17'!H83+'29.05.17'!H83+'06.06.17'!H83+'12.06.17'!H83+'19.06.17'!H83+'26.06.17'!H83+'03.07.17'!H83+'10.07.17'!H83+'17.07.17'!H83+'24.07.17'!H83+'31.07.17'!H83+'07.08.17'!H83+'14.08.17'!H83+'21.08.17'!H83+'28.08.17'!H83+'04.09.17'!H83+'11.09.17'!H83+'18.09.17'!H83+'25.09.17'!H83+'02.10.17'!H83+'09.10.17'!H83+'16.10.17'!H83+'23.10.17'!H83+'30.10.17'!H83+'06.11.17'!H83+'13.11.17'!H83+'20.11.17'!H83+'27.11.17'!H83+'04.12.17'!H83+'11.12.17'!H83+'18.12.17'!H83+'25.12.17'!H83+'02.01.18'!H83</f>
        <v>25</v>
      </c>
      <c r="I83" s="25">
        <f>'10.01.17'!I66+'16.01.17'!I67+'23.01.17'!I76+'30.01.17'!I78+'06.02.17'!I80+'13.02.17'!I82+'20.02.17'!I82+'27.02.17'!I83+'06.03.17'!I83+'13.03.17'!I83+'20.03.17'!I83+'27.03.17'!I83+'03.04.17'!I83+'10.04.17'!I83+'18.04.17'!I83+'24.04.17'!I83+'03.05.17'!I83+'10.05.17'!I83+'15.05.17'!I83+'22.05.17'!I83+'29.05.17'!I83+'06.06.17'!I83+'12.06.17'!I83+'19.06.17'!I83+'26.06.17'!I83+'03.07.17'!I83+'10.07.17'!I83+'17.07.17'!I83+'24.07.17'!I83+'31.07.17'!I83+'07.08.17'!I83+'14.08.17'!I83+'21.08.17'!I83+'28.08.17'!I83+'04.09.17'!I83+'11.09.17'!I83+'18.09.17'!I83+'25.09.17'!I83+'02.10.17'!I83+'09.10.17'!I83+'16.10.17'!I83+'23.10.17'!I83+'30.10.17'!I83+'06.11.17'!I83+'13.11.17'!I83+'20.11.17'!I83+'27.11.17'!I83+'04.12.17'!I83+'11.12.17'!I83+'18.12.17'!I83+'25.12.17'!I83+'02.01.18'!I83</f>
        <v>22</v>
      </c>
      <c r="J83" s="25">
        <f>'10.01.17'!J66+'16.01.17'!J67+'23.01.17'!J76+'30.01.17'!J78+'06.02.17'!J80+'13.02.17'!J82+'20.02.17'!J82+'27.02.17'!J83+'06.03.17'!J83+'13.03.17'!J83+'20.03.17'!J83+'27.03.17'!J83+'03.04.17'!J83+'10.04.17'!J83+'18.04.17'!J83+'24.04.17'!J83+'03.05.17'!J83+'10.05.17'!J83+'15.05.17'!J83+'22.05.17'!J83+'29.05.17'!J83+'06.06.17'!J83+'12.06.17'!J83+'19.06.17'!J83+'26.06.17'!J83+'03.07.17'!J83+'10.07.17'!J83+'17.07.17'!J83+'24.07.17'!J83+'31.07.17'!J83+'07.08.17'!J83+'14.08.17'!J83+'21.08.17'!J83+'28.08.17'!J83+'04.09.17'!J83+'11.09.17'!J83+'18.09.17'!J83+'25.09.17'!J83+'02.10.17'!J83+'09.10.17'!J83+'16.10.17'!J83+'23.10.17'!J83+'30.10.17'!J83+'06.11.17'!J83+'13.11.17'!J83+'20.11.17'!J83+'27.11.17'!J83+'04.12.17'!J83+'11.12.17'!J83+'18.12.17'!J83+'25.12.17'!J83+'02.01.18'!J83</f>
        <v>33</v>
      </c>
      <c r="K83" s="26">
        <f>'10.01.17'!K66+'16.01.17'!K67+'23.01.17'!K76+'30.01.17'!K78+'06.02.17'!K80+'13.02.17'!K82+'20.02.17'!K82+'27.02.17'!K83+'06.03.17'!K83+'13.03.17'!K83+'20.03.17'!K83+'27.03.17'!K83+'03.04.17'!K83+'10.04.17'!K83+'18.04.17'!K83+'24.04.17'!K83+'03.05.17'!K83+'10.05.17'!K83+'15.05.17'!K83+'22.05.17'!K83+'29.05.17'!K83+'06.06.17'!K83+'12.06.17'!K83+'19.06.17'!K83+'26.06.17'!K83+'03.07.17'!K83+'10.07.17'!K83+'17.07.17'!K83+'24.07.17'!K83+'31.07.17'!K83+'07.08.17'!K83+'14.08.17'!K83+'21.08.17'!K83+'28.08.17'!K83+'04.09.17'!K83+'11.09.17'!K83+'18.09.17'!K83+'25.09.17'!K83+'02.10.17'!K83+'09.10.17'!K83+'16.10.17'!K83+'23.10.17'!K83+'30.10.17'!K83+'06.11.17'!K83+'13.11.17'!K83+'20.11.17'!K83+'27.11.17'!K83+'04.12.17'!K83+'11.12.17'!K83+'18.12.17'!K83+'25.12.17'!K83+'02.01.18'!K83</f>
        <v>22201.48</v>
      </c>
      <c r="L83" s="26">
        <f>'10.01.17'!L66+'16.01.17'!L67+'23.01.17'!L76+'30.01.17'!L78+'06.02.17'!L80+'13.02.17'!L82+'20.02.17'!L82+'27.02.17'!L83+'06.03.17'!L83+'13.03.17'!L83+'20.03.17'!L83+'27.03.17'!L83+'03.04.17'!L83+'10.04.17'!L83+'18.04.17'!L83+'24.04.17'!L83+'03.05.17'!L83+'10.05.17'!L83+'15.05.17'!L83+'22.05.17'!L83+'29.05.17'!L83+'06.06.17'!L83+'12.06.17'!L83+'19.06.17'!L83+'26.06.17'!L83+'03.07.17'!L83+'10.07.17'!L83+'17.07.17'!L83+'24.07.17'!L83+'31.07.17'!L83+'07.08.17'!L83+'14.08.17'!L83+'21.08.17'!L83+'28.08.17'!L83+'04.09.17'!L83+'11.09.17'!L83+'18.09.17'!L83+'25.09.17'!L83+'02.10.17'!L83+'09.10.17'!L83+'16.10.17'!L83+'23.10.17'!L83+'30.10.17'!L83+'06.11.17'!L83+'13.11.17'!L83+'20.11.17'!L83+'27.11.17'!L83+'04.12.17'!L83+'11.12.17'!L83+'18.12.17'!L83+'25.12.17'!L83+'02.01.18'!L83</f>
        <v>22201.48</v>
      </c>
      <c r="M83" s="27">
        <f t="shared" si="7"/>
        <v>0</v>
      </c>
      <c r="N83" s="25">
        <f>'10.01.17'!N66+'16.01.17'!N67+'23.01.17'!N76+'30.01.17'!N78+'06.02.17'!N80+'13.02.17'!N82+'20.02.17'!N82+'27.02.17'!N83+'06.03.17'!N83+'13.03.17'!N83+'20.03.17'!N83+'27.03.17'!N83+'03.04.17'!N83+'10.04.17'!N83+'18.04.17'!N83+'24.04.17'!N83+'03.05.17'!N83+'10.05.17'!N83+'15.05.17'!N83+'22.05.17'!N83+'29.05.17'!N83+'06.06.17'!N83+'12.06.17'!N83+'19.06.17'!N83+'26.06.17'!N83+'03.07.17'!N83+'10.07.17'!N83+'17.07.17'!N83+'24.07.17'!N83+'31.07.17'!N83+'07.08.17'!N83+'14.08.17'!N83+'21.08.17'!N83+'28.08.17'!N83+'04.09.17'!N83+'11.09.17'!N83+'18.09.17'!N83+'25.09.17'!N83+'02.10.17'!N83+'09.10.17'!N83+'16.10.17'!N83+'23.10.17'!N83+'30.10.17'!N83+'06.11.17'!N83+'13.11.17'!N83+'20.11.17'!N83+'27.11.17'!N83+'04.12.17'!N83+'11.12.17'!N83+'18.12.17'!N83+'25.12.17'!N83+'02.01.18'!N83</f>
        <v>6</v>
      </c>
      <c r="O83" s="26">
        <f>'10.01.17'!O66+'16.01.17'!O67+'23.01.17'!O76+'30.01.17'!O78+'06.02.17'!O80+'13.02.17'!O82+'20.02.17'!O82+'27.02.17'!O83+'06.03.17'!O83+'13.03.17'!O83+'20.03.17'!O83+'27.03.17'!O83+'03.04.17'!O83+'10.04.17'!O83+'18.04.17'!O83+'24.04.17'!O83+'03.05.17'!O83+'10.05.17'!O83+'15.05.17'!O83+'22.05.17'!O83+'29.05.17'!O83+'06.06.17'!O83+'12.06.17'!O83+'19.06.17'!O83+'26.06.17'!O83+'03.07.17'!O83+'10.07.17'!O83+'17.07.17'!O83+'24.07.17'!O83+'31.07.17'!O83+'07.08.17'!O83+'14.08.17'!O83+'21.08.17'!O83+'28.08.17'!O83+'04.09.17'!O83+'11.09.17'!O83+'18.09.17'!O83+'25.09.17'!O83+'02.10.17'!O83+'09.10.17'!O83+'16.10.17'!O83+'23.10.17'!O83+'30.10.17'!O83+'06.11.17'!O83+'13.11.17'!O83+'20.11.17'!O83+'27.11.17'!O83+'04.12.17'!O83+'11.12.17'!O83+'18.12.17'!O83+'25.12.17'!O83+'02.01.18'!O83</f>
        <v>10093.73</v>
      </c>
      <c r="P83" s="26">
        <f>'10.01.17'!P66+'16.01.17'!P67+'23.01.17'!P76+'30.01.17'!P78+'06.02.17'!P80+'13.02.17'!P82+'20.02.17'!P82+'27.02.17'!P83+'06.03.17'!P83+'13.03.17'!P83+'20.03.17'!P83+'27.03.17'!P83+'03.04.17'!P83+'10.04.17'!P83+'18.04.17'!P83+'24.04.17'!P83+'03.05.17'!P83+'10.05.17'!P83+'15.05.17'!P83+'22.05.17'!P83+'29.05.17'!P83+'06.06.17'!P83+'12.06.17'!P83+'19.06.17'!P83+'26.06.17'!P83+'03.07.17'!P83+'10.07.17'!P83+'17.07.17'!P83+'24.07.17'!P83+'31.07.17'!P83+'07.08.17'!P83+'14.08.17'!P83+'21.08.17'!P83+'28.08.17'!P83+'04.09.17'!P83+'11.09.17'!P83+'18.09.17'!P83+'25.09.17'!P83+'02.10.17'!P83+'09.10.17'!P83+'16.10.17'!P83+'23.10.17'!P83+'30.10.17'!P83+'06.11.17'!P83+'13.11.17'!P83+'20.11.17'!P83+'27.11.17'!P83+'04.12.17'!P83+'11.12.17'!P83+'18.12.17'!P83+'25.12.17'!P83+'02.01.18'!P83</f>
        <v>10093.73</v>
      </c>
      <c r="Q83" s="30">
        <f t="shared" si="8"/>
        <v>0</v>
      </c>
      <c r="R83" s="2">
        <v>1</v>
      </c>
      <c r="S83" s="2">
        <v>0</v>
      </c>
      <c r="T83" s="2" t="str">
        <f t="shared" si="9"/>
        <v/>
      </c>
      <c r="U83" s="2" t="str">
        <f t="shared" si="10"/>
        <v/>
      </c>
      <c r="V83" s="2" t="str">
        <f t="shared" si="11"/>
        <v/>
      </c>
      <c r="X83" s="60"/>
    </row>
    <row r="84" spans="1:24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f>'10.01.17'!H67+'16.01.17'!H68+'23.01.17'!H77+'30.01.17'!H79+'06.02.17'!H81+'13.02.17'!H83+'20.02.17'!H83+'27.02.17'!H84+'06.03.17'!H84+'13.03.17'!H84+'20.03.17'!H84+'27.03.17'!H84+'03.04.17'!H84+'10.04.17'!H84+'18.04.17'!H84+'24.04.17'!H84+'03.05.17'!H84+'10.05.17'!H84+'15.05.17'!H84+'22.05.17'!H84+'29.05.17'!H84+'06.06.17'!H84+'12.06.17'!H84+'19.06.17'!H84+'26.06.17'!H84+'03.07.17'!H84+'10.07.17'!H84+'17.07.17'!H84+'24.07.17'!H84+'31.07.17'!H84+'07.08.17'!H84+'14.08.17'!H84+'21.08.17'!H84+'28.08.17'!H84+'04.09.17'!H84+'11.09.17'!H84+'18.09.17'!H84+'25.09.17'!H84+'02.10.17'!H84+'09.10.17'!H84+'16.10.17'!H84+'23.10.17'!H84+'30.10.17'!H84+'06.11.17'!H84+'13.11.17'!H84+'20.11.17'!H84+'27.11.17'!H84+'04.12.17'!H84+'11.12.17'!H84+'18.12.17'!H84+'25.12.17'!H84+'02.01.18'!H84</f>
        <v>10</v>
      </c>
      <c r="I84" s="25">
        <f>'10.01.17'!I67+'16.01.17'!I68+'23.01.17'!I77+'30.01.17'!I79+'06.02.17'!I81+'13.02.17'!I83+'20.02.17'!I83+'27.02.17'!I84+'06.03.17'!I84+'13.03.17'!I84+'20.03.17'!I84+'27.03.17'!I84+'03.04.17'!I84+'10.04.17'!I84+'18.04.17'!I84+'24.04.17'!I84+'03.05.17'!I84+'10.05.17'!I84+'15.05.17'!I84+'22.05.17'!I84+'29.05.17'!I84+'06.06.17'!I84+'12.06.17'!I84+'19.06.17'!I84+'26.06.17'!I84+'03.07.17'!I84+'10.07.17'!I84+'17.07.17'!I84+'24.07.17'!I84+'31.07.17'!I84+'07.08.17'!I84+'14.08.17'!I84+'21.08.17'!I84+'28.08.17'!I84+'04.09.17'!I84+'11.09.17'!I84+'18.09.17'!I84+'25.09.17'!I84+'02.10.17'!I84+'09.10.17'!I84+'16.10.17'!I84+'23.10.17'!I84+'30.10.17'!I84+'06.11.17'!I84+'13.11.17'!I84+'20.11.17'!I84+'27.11.17'!I84+'04.12.17'!I84+'11.12.17'!I84+'18.12.17'!I84+'25.12.17'!I84+'02.01.18'!I84</f>
        <v>9</v>
      </c>
      <c r="J84" s="25">
        <f>'10.01.17'!J67+'16.01.17'!J68+'23.01.17'!J77+'30.01.17'!J79+'06.02.17'!J81+'13.02.17'!J83+'20.02.17'!J83+'27.02.17'!J84+'06.03.17'!J84+'13.03.17'!J84+'20.03.17'!J84+'27.03.17'!J84+'03.04.17'!J84+'10.04.17'!J84+'18.04.17'!J84+'24.04.17'!J84+'03.05.17'!J84+'10.05.17'!J84+'15.05.17'!J84+'22.05.17'!J84+'29.05.17'!J84+'06.06.17'!J84+'12.06.17'!J84+'19.06.17'!J84+'26.06.17'!J84+'03.07.17'!J84+'10.07.17'!J84+'17.07.17'!J84+'24.07.17'!J84+'31.07.17'!J84+'07.08.17'!J84+'14.08.17'!J84+'21.08.17'!J84+'28.08.17'!J84+'04.09.17'!J84+'11.09.17'!J84+'18.09.17'!J84+'25.09.17'!J84+'02.10.17'!J84+'09.10.17'!J84+'16.10.17'!J84+'23.10.17'!J84+'30.10.17'!J84+'06.11.17'!J84+'13.11.17'!J84+'20.11.17'!J84+'27.11.17'!J84+'04.12.17'!J84+'11.12.17'!J84+'18.12.17'!J84+'25.12.17'!J84+'02.01.18'!J84</f>
        <v>12</v>
      </c>
      <c r="K84" s="26">
        <f>'10.01.17'!K67+'16.01.17'!K68+'23.01.17'!K77+'30.01.17'!K79+'06.02.17'!K81+'13.02.17'!K83+'20.02.17'!K83+'27.02.17'!K84+'06.03.17'!K84+'13.03.17'!K84+'20.03.17'!K84+'27.03.17'!K84+'03.04.17'!K84+'10.04.17'!K84+'18.04.17'!K84+'24.04.17'!K84+'03.05.17'!K84+'10.05.17'!K84+'15.05.17'!K84+'22.05.17'!K84+'29.05.17'!K84+'06.06.17'!K84+'12.06.17'!K84+'19.06.17'!K84+'26.06.17'!K84+'03.07.17'!K84+'10.07.17'!K84+'17.07.17'!K84+'24.07.17'!K84+'31.07.17'!K84+'07.08.17'!K84+'14.08.17'!K84+'21.08.17'!K84+'28.08.17'!K84+'04.09.17'!K84+'11.09.17'!K84+'18.09.17'!K84+'25.09.17'!K84+'02.10.17'!K84+'09.10.17'!K84+'16.10.17'!K84+'23.10.17'!K84+'30.10.17'!K84+'06.11.17'!K84+'13.11.17'!K84+'20.11.17'!K84+'27.11.17'!K84+'04.12.17'!K84+'11.12.17'!K84+'18.12.17'!K84+'25.12.17'!K84+'02.01.18'!K84</f>
        <v>9797.32</v>
      </c>
      <c r="L84" s="26">
        <f>'10.01.17'!L67+'16.01.17'!L68+'23.01.17'!L77+'30.01.17'!L79+'06.02.17'!L81+'13.02.17'!L83+'20.02.17'!L83+'27.02.17'!L84+'06.03.17'!L84+'13.03.17'!L84+'20.03.17'!L84+'27.03.17'!L84+'03.04.17'!L84+'10.04.17'!L84+'18.04.17'!L84+'24.04.17'!L84+'03.05.17'!L84+'10.05.17'!L84+'15.05.17'!L84+'22.05.17'!L84+'29.05.17'!L84+'06.06.17'!L84+'12.06.17'!L84+'19.06.17'!L84+'26.06.17'!L84+'03.07.17'!L84+'10.07.17'!L84+'17.07.17'!L84+'24.07.17'!L84+'31.07.17'!L84+'07.08.17'!L84+'14.08.17'!L84+'21.08.17'!L84+'28.08.17'!L84+'04.09.17'!L84+'11.09.17'!L84+'18.09.17'!L84+'25.09.17'!L84+'02.10.17'!L84+'09.10.17'!L84+'16.10.17'!L84+'23.10.17'!L84+'30.10.17'!L84+'06.11.17'!L84+'13.11.17'!L84+'20.11.17'!L84+'27.11.17'!L84+'04.12.17'!L84+'11.12.17'!L84+'18.12.17'!L84+'25.12.17'!L84+'02.01.18'!L84</f>
        <v>9797.32</v>
      </c>
      <c r="M84" s="27">
        <f t="shared" si="7"/>
        <v>0</v>
      </c>
      <c r="N84" s="25">
        <f>'10.01.17'!N67+'16.01.17'!N68+'23.01.17'!N77+'30.01.17'!N79+'06.02.17'!N81+'13.02.17'!N83+'20.02.17'!N83+'27.02.17'!N84+'06.03.17'!N84+'13.03.17'!N84+'20.03.17'!N84+'27.03.17'!N84+'03.04.17'!N84+'10.04.17'!N84+'18.04.17'!N84+'24.04.17'!N84+'03.05.17'!N84+'10.05.17'!N84+'15.05.17'!N84+'22.05.17'!N84+'29.05.17'!N84+'06.06.17'!N84+'12.06.17'!N84+'19.06.17'!N84+'26.06.17'!N84+'03.07.17'!N84+'10.07.17'!N84+'17.07.17'!N84+'24.07.17'!N84+'31.07.17'!N84+'07.08.17'!N84+'14.08.17'!N84+'21.08.17'!N84+'28.08.17'!N84+'04.09.17'!N84+'11.09.17'!N84+'18.09.17'!N84+'25.09.17'!N84+'02.10.17'!N84+'09.10.17'!N84+'16.10.17'!N84+'23.10.17'!N84+'30.10.17'!N84+'06.11.17'!N84+'13.11.17'!N84+'20.11.17'!N84+'27.11.17'!N84+'04.12.17'!N84+'11.12.17'!N84+'18.12.17'!N84+'25.12.17'!N84+'02.01.18'!N84</f>
        <v>3</v>
      </c>
      <c r="O84" s="26">
        <f>'10.01.17'!O67+'16.01.17'!O68+'23.01.17'!O77+'30.01.17'!O79+'06.02.17'!O81+'13.02.17'!O83+'20.02.17'!O83+'27.02.17'!O84+'06.03.17'!O84+'13.03.17'!O84+'20.03.17'!O84+'27.03.17'!O84+'03.04.17'!O84+'10.04.17'!O84+'18.04.17'!O84+'24.04.17'!O84+'03.05.17'!O84+'10.05.17'!O84+'15.05.17'!O84+'22.05.17'!O84+'29.05.17'!O84+'06.06.17'!O84+'12.06.17'!O84+'19.06.17'!O84+'26.06.17'!O84+'03.07.17'!O84+'10.07.17'!O84+'17.07.17'!O84+'24.07.17'!O84+'31.07.17'!O84+'07.08.17'!O84+'14.08.17'!O84+'21.08.17'!O84+'28.08.17'!O84+'04.09.17'!O84+'11.09.17'!O84+'18.09.17'!O84+'25.09.17'!O84+'02.10.17'!O84+'09.10.17'!O84+'16.10.17'!O84+'23.10.17'!O84+'30.10.17'!O84+'06.11.17'!O84+'13.11.17'!O84+'20.11.17'!O84+'27.11.17'!O84+'04.12.17'!O84+'11.12.17'!O84+'18.12.17'!O84+'25.12.17'!O84+'02.01.18'!O84</f>
        <v>9245.36</v>
      </c>
      <c r="P84" s="26">
        <f>'10.01.17'!P67+'16.01.17'!P68+'23.01.17'!P77+'30.01.17'!P79+'06.02.17'!P81+'13.02.17'!P83+'20.02.17'!P83+'27.02.17'!P84+'06.03.17'!P84+'13.03.17'!P84+'20.03.17'!P84+'27.03.17'!P84+'03.04.17'!P84+'10.04.17'!P84+'18.04.17'!P84+'24.04.17'!P84+'03.05.17'!P84+'10.05.17'!P84+'15.05.17'!P84+'22.05.17'!P84+'29.05.17'!P84+'06.06.17'!P84+'12.06.17'!P84+'19.06.17'!P84+'26.06.17'!P84+'03.07.17'!P84+'10.07.17'!P84+'17.07.17'!P84+'24.07.17'!P84+'31.07.17'!P84+'07.08.17'!P84+'14.08.17'!P84+'21.08.17'!P84+'28.08.17'!P84+'04.09.17'!P84+'11.09.17'!P84+'18.09.17'!P84+'25.09.17'!P84+'02.10.17'!P84+'09.10.17'!P84+'16.10.17'!P84+'23.10.17'!P84+'30.10.17'!P84+'06.11.17'!P84+'13.11.17'!P84+'20.11.17'!P84+'27.11.17'!P84+'04.12.17'!P84+'11.12.17'!P84+'18.12.17'!P84+'25.12.17'!P84+'02.01.18'!P84</f>
        <v>9245.36</v>
      </c>
      <c r="Q84" s="30">
        <f t="shared" si="8"/>
        <v>0</v>
      </c>
      <c r="R84" s="2">
        <v>1</v>
      </c>
      <c r="S84" s="2">
        <v>0</v>
      </c>
      <c r="T84" s="2" t="str">
        <f t="shared" si="9"/>
        <v/>
      </c>
      <c r="U84" s="2" t="str">
        <f t="shared" si="10"/>
        <v/>
      </c>
      <c r="V84" s="2" t="str">
        <f t="shared" si="11"/>
        <v/>
      </c>
      <c r="X84" s="60"/>
    </row>
    <row r="85" spans="1:24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f>'06.02.17'!H82+'13.02.17'!H84+'20.02.17'!H84+'27.02.17'!H85+'06.03.17'!H85+'13.03.17'!H85+'20.03.17'!H85+'27.03.17'!H85+'03.04.17'!H85+'10.04.17'!H85+'18.04.17'!H85+'24.04.17'!H85+'03.05.17'!H85+'10.05.17'!H85+'15.05.17'!H85+'22.05.17'!H85+'29.05.17'!H85+'06.06.17'!H85+'12.06.17'!H85+'19.06.17'!H85+'26.06.17'!H85+'03.07.17'!H85+'10.07.17'!H85+'17.07.17'!H85+'24.07.17'!H85+'31.07.17'!H85+'07.08.17'!H85+'14.08.17'!H85+'21.08.17'!H85+'28.08.17'!H85+'04.09.17'!H85+'11.09.17'!H85+'18.09.17'!H85+'25.09.17'!H85+'02.10.17'!H85+'09.10.17'!H85+'16.10.17'!H85+'23.10.17'!H85+'30.10.17'!H85+'06.11.17'!H85+'13.11.17'!H85+'20.11.17'!H85+'27.11.17'!H85+'04.12.17'!H85+'11.12.17'!H85+'18.12.17'!H85+'25.12.17'!H85+'02.01.18'!H85</f>
        <v>17</v>
      </c>
      <c r="I85" s="25">
        <f>'06.02.17'!I82+'13.02.17'!I84+'20.02.17'!I84+'27.02.17'!I85+'06.03.17'!I85+'13.03.17'!I85+'20.03.17'!I85+'27.03.17'!I85+'03.04.17'!I85+'10.04.17'!I85+'18.04.17'!I85+'24.04.17'!I85+'03.05.17'!I85+'10.05.17'!I85+'15.05.17'!I85+'22.05.17'!I85+'29.05.17'!I85+'06.06.17'!I85+'12.06.17'!I85+'19.06.17'!I85+'26.06.17'!I85+'03.07.17'!I85+'10.07.17'!I85+'17.07.17'!I85+'24.07.17'!I85+'31.07.17'!I85+'07.08.17'!I85+'14.08.17'!I85+'21.08.17'!I85+'28.08.17'!I85+'04.09.17'!I85+'11.09.17'!I85+'18.09.17'!I85+'25.09.17'!I85+'02.10.17'!I85+'09.10.17'!I85+'16.10.17'!I85+'23.10.17'!I85+'30.10.17'!I85+'06.11.17'!I85+'13.11.17'!I85+'20.11.17'!I85+'27.11.17'!I85+'04.12.17'!I85+'11.12.17'!I85+'18.12.17'!I85+'25.12.17'!I85+'02.01.18'!I85</f>
        <v>2</v>
      </c>
      <c r="J85" s="25">
        <f>'06.02.17'!J82+'13.02.17'!J84+'20.02.17'!J84+'27.02.17'!J85+'06.03.17'!J85+'13.03.17'!J85+'20.03.17'!J85+'27.03.17'!J85+'03.04.17'!J85+'10.04.17'!J85+'18.04.17'!J85+'24.04.17'!J85+'03.05.17'!J85+'10.05.17'!J85+'15.05.17'!J85+'22.05.17'!J85+'29.05.17'!J85+'06.06.17'!J85+'12.06.17'!J85+'19.06.17'!J85+'26.06.17'!J85+'03.07.17'!J85+'10.07.17'!J85+'17.07.17'!J85+'24.07.17'!J85+'31.07.17'!J85+'07.08.17'!J85+'14.08.17'!J85+'21.08.17'!J85+'28.08.17'!J85+'04.09.17'!J85+'11.09.17'!J85+'18.09.17'!J85+'25.09.17'!J85+'02.10.17'!J85+'09.10.17'!J85+'16.10.17'!J85+'23.10.17'!J85+'30.10.17'!J85+'06.11.17'!J85+'13.11.17'!J85+'20.11.17'!J85+'27.11.17'!J85+'04.12.17'!J85+'11.12.17'!J85+'18.12.17'!J85+'25.12.17'!J85+'02.01.18'!J85</f>
        <v>3</v>
      </c>
      <c r="K85" s="26">
        <f>'06.02.17'!K82+'13.02.17'!K84+'20.02.17'!K84+'27.02.17'!K85+'06.03.17'!K85+'13.03.17'!K85+'20.03.17'!K85+'27.03.17'!K85+'03.04.17'!K85+'10.04.17'!K85+'18.04.17'!K85+'24.04.17'!K85+'03.05.17'!K85+'10.05.17'!K85+'15.05.17'!K85+'22.05.17'!K85+'29.05.17'!K85+'06.06.17'!K85+'12.06.17'!K85+'19.06.17'!K85+'26.06.17'!K85+'03.07.17'!K85+'10.07.17'!K85+'17.07.17'!K85+'24.07.17'!K85+'31.07.17'!K85+'07.08.17'!K85+'14.08.17'!K85+'21.08.17'!K85+'28.08.17'!K85+'04.09.17'!K85+'11.09.17'!K85+'18.09.17'!K85+'25.09.17'!K85+'02.10.17'!K85+'09.10.17'!K85+'16.10.17'!K85+'23.10.17'!K85+'30.10.17'!K85+'06.11.17'!K85+'13.11.17'!K85+'20.11.17'!K85+'27.11.17'!K85+'04.12.17'!K85+'11.12.17'!K85+'18.12.17'!K85+'25.12.17'!K85+'02.01.18'!K85</f>
        <v>3458.75</v>
      </c>
      <c r="L85" s="26">
        <f>'06.02.17'!L82+'13.02.17'!L84+'20.02.17'!L84+'27.02.17'!L85+'06.03.17'!L85+'13.03.17'!L85+'20.03.17'!L85+'27.03.17'!L85+'03.04.17'!L85+'10.04.17'!L85+'18.04.17'!L85+'24.04.17'!L85+'03.05.17'!L85+'10.05.17'!L85+'15.05.17'!L85+'22.05.17'!L85+'29.05.17'!L85+'06.06.17'!L85+'12.06.17'!L85+'19.06.17'!L85+'26.06.17'!L85+'03.07.17'!L85+'10.07.17'!L85+'17.07.17'!L85+'24.07.17'!L85+'31.07.17'!L85+'07.08.17'!L85+'14.08.17'!L85+'21.08.17'!L85+'28.08.17'!L85+'04.09.17'!L85+'11.09.17'!L85+'18.09.17'!L85+'25.09.17'!L85+'02.10.17'!L85+'09.10.17'!L85+'16.10.17'!L85+'23.10.17'!L85+'30.10.17'!L85+'06.11.17'!L85+'13.11.17'!L85+'20.11.17'!L85+'27.11.17'!L85+'04.12.17'!L85+'11.12.17'!L85+'18.12.17'!L85+'25.12.17'!L85+'02.01.18'!L85</f>
        <v>3458.75</v>
      </c>
      <c r="M85" s="27">
        <f t="shared" si="7"/>
        <v>0</v>
      </c>
      <c r="N85" s="25">
        <f>'06.02.17'!N82+'13.02.17'!N84+'20.02.17'!N84+'27.02.17'!N85+'06.03.17'!N85+'13.03.17'!N85+'20.03.17'!N85+'27.03.17'!N85+'03.04.17'!N85+'10.04.17'!N85+'18.04.17'!N85+'24.04.17'!N85+'03.05.17'!N85+'10.05.17'!N85+'15.05.17'!N85+'22.05.17'!N85+'29.05.17'!N85+'06.06.17'!N85+'12.06.17'!N85+'19.06.17'!N85+'26.06.17'!N85+'03.07.17'!N85+'10.07.17'!N85+'17.07.17'!N85+'24.07.17'!N85+'31.07.17'!N85+'07.08.17'!N85+'14.08.17'!N85+'21.08.17'!N85+'28.08.17'!N85+'04.09.17'!N85+'11.09.17'!N85+'18.09.17'!N85+'25.09.17'!N85+'02.10.17'!N85+'09.10.17'!N85+'16.10.17'!N85+'23.10.17'!N85+'30.10.17'!N85+'06.11.17'!N85+'13.11.17'!N85+'20.11.17'!N85+'27.11.17'!N85+'04.12.17'!N85+'11.12.17'!N85+'18.12.17'!N85+'25.12.17'!N85+'02.01.18'!N85</f>
        <v>0</v>
      </c>
      <c r="O85" s="26">
        <f>'06.02.17'!O82+'13.02.17'!O84+'20.02.17'!O84+'27.02.17'!O85+'06.03.17'!O85+'13.03.17'!O85+'20.03.17'!O85+'27.03.17'!O85+'03.04.17'!O85+'10.04.17'!O85+'18.04.17'!O85+'24.04.17'!O85+'03.05.17'!O85+'10.05.17'!O85+'15.05.17'!O85+'22.05.17'!O85+'29.05.17'!O85+'06.06.17'!O85+'12.06.17'!O85+'19.06.17'!O85+'26.06.17'!O85+'03.07.17'!O85+'10.07.17'!O85+'17.07.17'!O85+'24.07.17'!O85+'31.07.17'!O85+'07.08.17'!O85+'14.08.17'!O85+'21.08.17'!O85+'28.08.17'!O85+'04.09.17'!O85+'11.09.17'!O85+'18.09.17'!O85+'25.09.17'!O85+'02.10.17'!O85+'09.10.17'!O85+'16.10.17'!O85+'23.10.17'!O85+'30.10.17'!O85+'06.11.17'!O85+'13.11.17'!O85+'20.11.17'!O85+'27.11.17'!O85+'04.12.17'!O85+'11.12.17'!O85+'18.12.17'!O85+'25.12.17'!O85+'02.01.18'!O85</f>
        <v>0</v>
      </c>
      <c r="P85" s="26">
        <f>'06.02.17'!P82+'13.02.17'!P84+'20.02.17'!P84+'27.02.17'!P85+'06.03.17'!P85+'13.03.17'!P85+'20.03.17'!P85+'27.03.17'!P85+'03.04.17'!P85+'10.04.17'!P85+'18.04.17'!P85+'24.04.17'!P85+'03.05.17'!P85+'10.05.17'!P85+'15.05.17'!P85+'22.05.17'!P85+'29.05.17'!P85+'06.06.17'!P85+'12.06.17'!P85+'19.06.17'!P85+'26.06.17'!P85+'03.07.17'!P85+'10.07.17'!P85+'17.07.17'!P85+'24.07.17'!P85+'31.07.17'!P85+'07.08.17'!P85+'14.08.17'!P85+'21.08.17'!P85+'28.08.17'!P85+'04.09.17'!P85+'11.09.17'!P85+'18.09.17'!P85+'25.09.17'!P85+'02.10.17'!P85+'09.10.17'!P85+'16.10.17'!P85+'23.10.17'!P85+'30.10.17'!P85+'06.11.17'!P85+'13.11.17'!P85+'20.11.17'!P85+'27.11.17'!P85+'04.12.17'!P85+'11.12.17'!P85+'18.12.17'!P85+'25.12.17'!P85+'02.01.18'!P85</f>
        <v>0</v>
      </c>
      <c r="Q85" s="30">
        <f t="shared" si="8"/>
        <v>0</v>
      </c>
      <c r="R85" s="2">
        <v>1</v>
      </c>
      <c r="S85" s="2">
        <v>0</v>
      </c>
      <c r="T85" s="2" t="str">
        <f t="shared" si="9"/>
        <v/>
      </c>
      <c r="U85" s="2" t="str">
        <f t="shared" si="10"/>
        <v/>
      </c>
      <c r="V85" s="2" t="str">
        <f t="shared" si="11"/>
        <v/>
      </c>
      <c r="X85" s="60"/>
    </row>
    <row r="86" spans="1:24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>
        <f>'10.01.17'!H68+'16.01.17'!H69+'23.01.17'!H78+'30.01.17'!H80+'06.02.17'!H83+'13.02.17'!H85+'20.02.17'!H85+'27.02.17'!H86+'06.03.17'!H86+'13.03.17'!H86+'20.03.17'!H86+'27.03.17'!H86+'03.04.17'!H86+'10.04.17'!H86+'18.04.17'!H86+'24.04.17'!H86+'03.05.17'!H86+'10.05.17'!H86+'15.05.17'!H86+'22.05.17'!H86+'29.05.17'!H86+'06.06.17'!H86+'12.06.17'!H86+'19.06.17'!H86+'26.06.17'!H86+'03.07.17'!H86+'10.07.17'!H86+'17.07.17'!H86+'24.07.17'!H86+'31.07.17'!H86+'07.08.17'!H86+'14.08.17'!H86+'21.08.17'!H86+'28.08.17'!H86+'04.09.17'!H86+'11.09.17'!H86+'18.09.17'!H86+'25.09.17'!H86+'02.10.17'!H86+'09.10.17'!H86+'16.10.17'!H86+'23.10.17'!H86+'30.10.17'!H86+'06.11.17'!H86+'13.11.17'!H86+'20.11.17'!H86+'27.11.17'!H86+'04.12.17'!H86+'11.12.17'!H86+'18.12.17'!H86+'25.12.17'!H86+'02.01.18'!H86</f>
        <v>0</v>
      </c>
      <c r="I86" s="25">
        <f>'10.01.17'!I68+'16.01.17'!I69+'23.01.17'!I78+'30.01.17'!I80+'06.02.17'!I83+'13.02.17'!I85+'20.02.17'!I85+'27.02.17'!I86+'06.03.17'!I86+'13.03.17'!I86+'20.03.17'!I86+'27.03.17'!I86+'03.04.17'!I86+'10.04.17'!I86+'18.04.17'!I86+'24.04.17'!I86+'03.05.17'!I86+'10.05.17'!I86+'15.05.17'!I86+'22.05.17'!I86+'29.05.17'!I86+'06.06.17'!I86+'12.06.17'!I86+'19.06.17'!I86+'26.06.17'!I86+'03.07.17'!I86+'10.07.17'!I86+'17.07.17'!I86+'24.07.17'!I86+'31.07.17'!I86+'07.08.17'!I86+'14.08.17'!I86+'21.08.17'!I86+'28.08.17'!I86+'04.09.17'!I86+'11.09.17'!I86+'18.09.17'!I86+'25.09.17'!I86+'02.10.17'!I86+'09.10.17'!I86+'16.10.17'!I86+'23.10.17'!I86+'30.10.17'!I86+'06.11.17'!I86+'13.11.17'!I86+'20.11.17'!I86+'27.11.17'!I86+'04.12.17'!I86+'11.12.17'!I86+'18.12.17'!I86+'25.12.17'!I86+'02.01.18'!I86</f>
        <v>0</v>
      </c>
      <c r="J86" s="25">
        <f>'10.01.17'!J68+'16.01.17'!J69+'23.01.17'!J78+'30.01.17'!J80+'06.02.17'!J83+'13.02.17'!J85+'20.02.17'!J85+'27.02.17'!J86+'06.03.17'!J86+'13.03.17'!J86+'20.03.17'!J86+'27.03.17'!J86+'03.04.17'!J86+'10.04.17'!J86+'18.04.17'!J86+'24.04.17'!J86+'03.05.17'!J86+'10.05.17'!J86+'15.05.17'!J86+'22.05.17'!J86+'29.05.17'!J86+'06.06.17'!J86+'12.06.17'!J86+'19.06.17'!J86+'26.06.17'!J86+'03.07.17'!J86+'10.07.17'!J86+'17.07.17'!J86+'24.07.17'!J86+'31.07.17'!J86+'07.08.17'!J86+'14.08.17'!J86+'21.08.17'!J86+'28.08.17'!J86+'04.09.17'!J86+'11.09.17'!J86+'18.09.17'!J86+'25.09.17'!J86+'02.10.17'!J86+'09.10.17'!J86+'16.10.17'!J86+'23.10.17'!J86+'30.10.17'!J86+'06.11.17'!J86+'13.11.17'!J86+'20.11.17'!J86+'27.11.17'!J86+'04.12.17'!J86+'11.12.17'!J86+'18.12.17'!J86+'25.12.17'!J86+'02.01.18'!J86</f>
        <v>0</v>
      </c>
      <c r="K86" s="26">
        <f>'10.01.17'!K68+'16.01.17'!K69+'23.01.17'!K78+'30.01.17'!K80+'06.02.17'!K83+'13.02.17'!K85+'20.02.17'!K85+'27.02.17'!K86+'06.03.17'!K86+'13.03.17'!K86+'20.03.17'!K86+'27.03.17'!K86+'03.04.17'!K86+'10.04.17'!K86+'18.04.17'!K86+'24.04.17'!K86+'03.05.17'!K86+'10.05.17'!K86+'15.05.17'!K86+'22.05.17'!K86+'29.05.17'!K86+'06.06.17'!K86+'12.06.17'!K86+'19.06.17'!K86+'26.06.17'!K86+'03.07.17'!K86+'10.07.17'!K86+'17.07.17'!K86+'24.07.17'!K86+'31.07.17'!K86+'07.08.17'!K86+'14.08.17'!K86+'21.08.17'!K86+'28.08.17'!K86+'04.09.17'!K86+'11.09.17'!K86+'18.09.17'!K86+'25.09.17'!K86+'02.10.17'!K86+'09.10.17'!K86+'16.10.17'!K86+'23.10.17'!K86+'30.10.17'!K86+'06.11.17'!K86+'13.11.17'!K86+'20.11.17'!K86+'27.11.17'!K86+'04.12.17'!K86+'11.12.17'!K86+'18.12.17'!K86+'25.12.17'!K86+'02.01.18'!K86</f>
        <v>0</v>
      </c>
      <c r="L86" s="26">
        <f>'10.01.17'!L68+'16.01.17'!L69+'23.01.17'!L78+'30.01.17'!L80+'06.02.17'!L83+'13.02.17'!L85+'20.02.17'!L85+'27.02.17'!L86+'06.03.17'!L86+'13.03.17'!L86+'20.03.17'!L86+'27.03.17'!L86+'03.04.17'!L86+'10.04.17'!L86+'18.04.17'!L86+'24.04.17'!L86+'03.05.17'!L86+'10.05.17'!L86+'15.05.17'!L86+'22.05.17'!L86+'29.05.17'!L86+'06.06.17'!L86+'12.06.17'!L86+'19.06.17'!L86+'26.06.17'!L86+'03.07.17'!L86+'10.07.17'!L86+'17.07.17'!L86+'24.07.17'!L86+'31.07.17'!L86+'07.08.17'!L86+'14.08.17'!L86+'21.08.17'!L86+'28.08.17'!L86+'04.09.17'!L86+'11.09.17'!L86+'18.09.17'!L86+'25.09.17'!L86+'02.10.17'!L86+'09.10.17'!L86+'16.10.17'!L86+'23.10.17'!L86+'30.10.17'!L86+'06.11.17'!L86+'13.11.17'!L86+'20.11.17'!L86+'27.11.17'!L86+'04.12.17'!L86+'11.12.17'!L86+'18.12.17'!L86+'25.12.17'!L86+'02.01.18'!L86</f>
        <v>0</v>
      </c>
      <c r="M86" s="27">
        <f t="shared" si="7"/>
        <v>0</v>
      </c>
      <c r="N86" s="25">
        <f>'10.01.17'!N68+'16.01.17'!N69+'23.01.17'!N78+'30.01.17'!N80+'06.02.17'!N83+'13.02.17'!N85+'20.02.17'!N85+'27.02.17'!N86+'06.03.17'!N86+'13.03.17'!N86+'20.03.17'!N86+'27.03.17'!N86+'03.04.17'!N86+'10.04.17'!N86+'18.04.17'!N86+'24.04.17'!N86+'03.05.17'!N86+'10.05.17'!N86+'15.05.17'!N86+'22.05.17'!N86+'29.05.17'!N86+'06.06.17'!N86+'12.06.17'!N86+'19.06.17'!N86+'26.06.17'!N86+'03.07.17'!N86+'10.07.17'!N86+'17.07.17'!N86+'24.07.17'!N86+'31.07.17'!N86+'07.08.17'!N86+'14.08.17'!N86+'21.08.17'!N86+'28.08.17'!N86+'04.09.17'!N86+'11.09.17'!N86+'18.09.17'!N86+'25.09.17'!N86+'02.10.17'!N86+'09.10.17'!N86+'16.10.17'!N86+'23.10.17'!N86+'30.10.17'!N86+'06.11.17'!N86+'13.11.17'!N86+'20.11.17'!N86+'27.11.17'!N86+'04.12.17'!N86+'11.12.17'!N86+'18.12.17'!N86+'25.12.17'!N86+'02.01.18'!N86</f>
        <v>0</v>
      </c>
      <c r="O86" s="26">
        <f>'10.01.17'!O68+'16.01.17'!O69+'23.01.17'!O78+'30.01.17'!O80+'06.02.17'!O83+'13.02.17'!O85+'20.02.17'!O85+'27.02.17'!O86+'06.03.17'!O86+'13.03.17'!O86+'20.03.17'!O86+'27.03.17'!O86+'03.04.17'!O86+'10.04.17'!O86+'18.04.17'!O86+'24.04.17'!O86+'03.05.17'!O86+'10.05.17'!O86+'15.05.17'!O86+'22.05.17'!O86+'29.05.17'!O86+'06.06.17'!O86+'12.06.17'!O86+'19.06.17'!O86+'26.06.17'!O86+'03.07.17'!O86+'10.07.17'!O86+'17.07.17'!O86+'24.07.17'!O86+'31.07.17'!O86+'07.08.17'!O86+'14.08.17'!O86+'21.08.17'!O86+'28.08.17'!O86+'04.09.17'!O86+'11.09.17'!O86+'18.09.17'!O86+'25.09.17'!O86+'02.10.17'!O86+'09.10.17'!O86+'16.10.17'!O86+'23.10.17'!O86+'30.10.17'!O86+'06.11.17'!O86+'13.11.17'!O86+'20.11.17'!O86+'27.11.17'!O86+'04.12.17'!O86+'11.12.17'!O86+'18.12.17'!O86+'25.12.17'!O86+'02.01.18'!O86</f>
        <v>0</v>
      </c>
      <c r="P86" s="26">
        <f>'10.01.17'!P68+'16.01.17'!P69+'23.01.17'!P78+'30.01.17'!P80+'06.02.17'!P83+'13.02.17'!P85+'20.02.17'!P85+'27.02.17'!P86+'06.03.17'!P86+'13.03.17'!P86+'20.03.17'!P86+'27.03.17'!P86+'03.04.17'!P86+'10.04.17'!P86+'18.04.17'!P86+'24.04.17'!P86+'03.05.17'!P86+'10.05.17'!P86+'15.05.17'!P86+'22.05.17'!P86+'29.05.17'!P86+'06.06.17'!P86+'12.06.17'!P86+'19.06.17'!P86+'26.06.17'!P86+'03.07.17'!P86+'10.07.17'!P86+'17.07.17'!P86+'24.07.17'!P86+'31.07.17'!P86+'07.08.17'!P86+'14.08.17'!P86+'21.08.17'!P86+'28.08.17'!P86+'04.09.17'!P86+'11.09.17'!P86+'18.09.17'!P86+'25.09.17'!P86+'02.10.17'!P86+'09.10.17'!P86+'16.10.17'!P86+'23.10.17'!P86+'30.10.17'!P86+'06.11.17'!P86+'13.11.17'!P86+'20.11.17'!P86+'27.11.17'!P86+'04.12.17'!P86+'11.12.17'!P86+'18.12.17'!P86+'25.12.17'!P86+'02.01.18'!P86</f>
        <v>0</v>
      </c>
      <c r="Q86" s="30">
        <f t="shared" si="8"/>
        <v>0</v>
      </c>
      <c r="R86" s="2">
        <v>0</v>
      </c>
      <c r="S86" s="2">
        <v>1</v>
      </c>
      <c r="T86" s="2" t="str">
        <f t="shared" si="9"/>
        <v/>
      </c>
      <c r="U86" s="2" t="str">
        <f t="shared" si="10"/>
        <v/>
      </c>
      <c r="V86" s="2" t="str">
        <f t="shared" si="11"/>
        <v/>
      </c>
      <c r="X86" s="60"/>
    </row>
    <row r="87" spans="1:24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>
        <f>'10.01.17'!H69+'16.01.17'!H70+'23.01.17'!H79+'30.01.17'!H81+'06.02.17'!H84+'13.02.17'!H86+'20.02.17'!H86+'27.02.17'!H87+'06.03.17'!H87+'13.03.17'!H87+'20.03.17'!H87+'27.03.17'!H87+'03.04.17'!H87+'10.04.17'!H87+'18.04.17'!H87+'24.04.17'!H87+'03.05.17'!H87+'10.05.17'!H87+'15.05.17'!H87+'22.05.17'!H87+'29.05.17'!H87+'06.06.17'!H87+'12.06.17'!H87+'19.06.17'!H87+'26.06.17'!H87+'03.07.17'!H87+'10.07.17'!H87+'17.07.17'!H87+'24.07.17'!H87+'31.07.17'!H87+'07.08.17'!H87+'14.08.17'!H87+'21.08.17'!H87+'28.08.17'!H87+'04.09.17'!H87+'11.09.17'!H87+'18.09.17'!H87+'25.09.17'!H87+'02.10.17'!H87+'09.10.17'!H87+'16.10.17'!H87+'23.10.17'!H87+'30.10.17'!H87+'06.11.17'!H87+'13.11.17'!H87+'20.11.17'!H87+'27.11.17'!H87+'04.12.17'!H87+'11.12.17'!H87+'18.12.17'!H87+'25.12.17'!H87+'02.01.18'!H87</f>
        <v>0</v>
      </c>
      <c r="I87" s="25">
        <f>'10.01.17'!I69+'16.01.17'!I70+'23.01.17'!I79+'30.01.17'!I81+'06.02.17'!I84+'13.02.17'!I86+'20.02.17'!I86+'27.02.17'!I87+'06.03.17'!I87+'13.03.17'!I87+'20.03.17'!I87+'27.03.17'!I87+'03.04.17'!I87+'10.04.17'!I87+'18.04.17'!I87+'24.04.17'!I87+'03.05.17'!I87+'10.05.17'!I87+'15.05.17'!I87+'22.05.17'!I87+'29.05.17'!I87+'06.06.17'!I87+'12.06.17'!I87+'19.06.17'!I87+'26.06.17'!I87+'03.07.17'!I87+'10.07.17'!I87+'17.07.17'!I87+'24.07.17'!I87+'31.07.17'!I87+'07.08.17'!I87+'14.08.17'!I87+'21.08.17'!I87+'28.08.17'!I87+'04.09.17'!I87+'11.09.17'!I87+'18.09.17'!I87+'25.09.17'!I87+'02.10.17'!I87+'09.10.17'!I87+'16.10.17'!I87+'23.10.17'!I87+'30.10.17'!I87+'06.11.17'!I87+'13.11.17'!I87+'20.11.17'!I87+'27.11.17'!I87+'04.12.17'!I87+'11.12.17'!I87+'18.12.17'!I87+'25.12.17'!I87+'02.01.18'!I87</f>
        <v>0</v>
      </c>
      <c r="J87" s="25">
        <f>'10.01.17'!J69+'16.01.17'!J70+'23.01.17'!J79+'30.01.17'!J81+'06.02.17'!J84+'13.02.17'!J86+'20.02.17'!J86+'27.02.17'!J87+'06.03.17'!J87+'13.03.17'!J87+'20.03.17'!J87+'27.03.17'!J87+'03.04.17'!J87+'10.04.17'!J87+'18.04.17'!J87+'24.04.17'!J87+'03.05.17'!J87+'10.05.17'!J87+'15.05.17'!J87+'22.05.17'!J87+'29.05.17'!J87+'06.06.17'!J87+'12.06.17'!J87+'19.06.17'!J87+'26.06.17'!J87+'03.07.17'!J87+'10.07.17'!J87+'17.07.17'!J87+'24.07.17'!J87+'31.07.17'!J87+'07.08.17'!J87+'14.08.17'!J87+'21.08.17'!J87+'28.08.17'!J87+'04.09.17'!J87+'11.09.17'!J87+'18.09.17'!J87+'25.09.17'!J87+'02.10.17'!J87+'09.10.17'!J87+'16.10.17'!J87+'23.10.17'!J87+'30.10.17'!J87+'06.11.17'!J87+'13.11.17'!J87+'20.11.17'!J87+'27.11.17'!J87+'04.12.17'!J87+'11.12.17'!J87+'18.12.17'!J87+'25.12.17'!J87+'02.01.18'!J87</f>
        <v>0</v>
      </c>
      <c r="K87" s="26">
        <f>'10.01.17'!K69+'16.01.17'!K70+'23.01.17'!K79+'30.01.17'!K81+'06.02.17'!K84+'13.02.17'!K86+'20.02.17'!K86+'27.02.17'!K87+'06.03.17'!K87+'13.03.17'!K87+'20.03.17'!K87+'27.03.17'!K87+'03.04.17'!K87+'10.04.17'!K87+'18.04.17'!K87+'24.04.17'!K87+'03.05.17'!K87+'10.05.17'!K87+'15.05.17'!K87+'22.05.17'!K87+'29.05.17'!K87+'06.06.17'!K87+'12.06.17'!K87+'19.06.17'!K87+'26.06.17'!K87+'03.07.17'!K87+'10.07.17'!K87+'17.07.17'!K87+'24.07.17'!K87+'31.07.17'!K87+'07.08.17'!K87+'14.08.17'!K87+'21.08.17'!K87+'28.08.17'!K87+'04.09.17'!K87+'11.09.17'!K87+'18.09.17'!K87+'25.09.17'!K87+'02.10.17'!K87+'09.10.17'!K87+'16.10.17'!K87+'23.10.17'!K87+'30.10.17'!K87+'06.11.17'!K87+'13.11.17'!K87+'20.11.17'!K87+'27.11.17'!K87+'04.12.17'!K87+'11.12.17'!K87+'18.12.17'!K87+'25.12.17'!K87+'02.01.18'!K87</f>
        <v>0</v>
      </c>
      <c r="L87" s="26">
        <f>'10.01.17'!L69+'16.01.17'!L70+'23.01.17'!L79+'30.01.17'!L81+'06.02.17'!L84+'13.02.17'!L86+'20.02.17'!L86+'27.02.17'!L87+'06.03.17'!L87+'13.03.17'!L87+'20.03.17'!L87+'27.03.17'!L87+'03.04.17'!L87+'10.04.17'!L87+'18.04.17'!L87+'24.04.17'!L87+'03.05.17'!L87+'10.05.17'!L87+'15.05.17'!L87+'22.05.17'!L87+'29.05.17'!L87+'06.06.17'!L87+'12.06.17'!L87+'19.06.17'!L87+'26.06.17'!L87+'03.07.17'!L87+'10.07.17'!L87+'17.07.17'!L87+'24.07.17'!L87+'31.07.17'!L87+'07.08.17'!L87+'14.08.17'!L87+'21.08.17'!L87+'28.08.17'!L87+'04.09.17'!L87+'11.09.17'!L87+'18.09.17'!L87+'25.09.17'!L87+'02.10.17'!L87+'09.10.17'!L87+'16.10.17'!L87+'23.10.17'!L87+'30.10.17'!L87+'06.11.17'!L87+'13.11.17'!L87+'20.11.17'!L87+'27.11.17'!L87+'04.12.17'!L87+'11.12.17'!L87+'18.12.17'!L87+'25.12.17'!L87+'02.01.18'!L87</f>
        <v>0</v>
      </c>
      <c r="M87" s="27">
        <f t="shared" si="7"/>
        <v>0</v>
      </c>
      <c r="N87" s="25">
        <f>'10.01.17'!N69+'16.01.17'!N70+'23.01.17'!N79+'30.01.17'!N81+'06.02.17'!N84+'13.02.17'!N86+'20.02.17'!N86+'27.02.17'!N87+'06.03.17'!N87+'13.03.17'!N87+'20.03.17'!N87+'27.03.17'!N87+'03.04.17'!N87+'10.04.17'!N87+'18.04.17'!N87+'24.04.17'!N87+'03.05.17'!N87+'10.05.17'!N87+'15.05.17'!N87+'22.05.17'!N87+'29.05.17'!N87+'06.06.17'!N87+'12.06.17'!N87+'19.06.17'!N87+'26.06.17'!N87+'03.07.17'!N87+'10.07.17'!N87+'17.07.17'!N87+'24.07.17'!N87+'31.07.17'!N87+'07.08.17'!N87+'14.08.17'!N87+'21.08.17'!N87+'28.08.17'!N87+'04.09.17'!N87+'11.09.17'!N87+'18.09.17'!N87+'25.09.17'!N87+'02.10.17'!N87+'09.10.17'!N87+'16.10.17'!N87+'23.10.17'!N87+'30.10.17'!N87+'06.11.17'!N87+'13.11.17'!N87+'20.11.17'!N87+'27.11.17'!N87+'04.12.17'!N87+'11.12.17'!N87+'18.12.17'!N87+'25.12.17'!N87+'02.01.18'!N87</f>
        <v>0</v>
      </c>
      <c r="O87" s="26">
        <f>'10.01.17'!O69+'16.01.17'!O70+'23.01.17'!O79+'30.01.17'!O81+'06.02.17'!O84+'13.02.17'!O86+'20.02.17'!O86+'27.02.17'!O87+'06.03.17'!O87+'13.03.17'!O87+'20.03.17'!O87+'27.03.17'!O87+'03.04.17'!O87+'10.04.17'!O87+'18.04.17'!O87+'24.04.17'!O87+'03.05.17'!O87+'10.05.17'!O87+'15.05.17'!O87+'22.05.17'!O87+'29.05.17'!O87+'06.06.17'!O87+'12.06.17'!O87+'19.06.17'!O87+'26.06.17'!O87+'03.07.17'!O87+'10.07.17'!O87+'17.07.17'!O87+'24.07.17'!O87+'31.07.17'!O87+'07.08.17'!O87+'14.08.17'!O87+'21.08.17'!O87+'28.08.17'!O87+'04.09.17'!O87+'11.09.17'!O87+'18.09.17'!O87+'25.09.17'!O87+'02.10.17'!O87+'09.10.17'!O87+'16.10.17'!O87+'23.10.17'!O87+'30.10.17'!O87+'06.11.17'!O87+'13.11.17'!O87+'20.11.17'!O87+'27.11.17'!O87+'04.12.17'!O87+'11.12.17'!O87+'18.12.17'!O87+'25.12.17'!O87+'02.01.18'!O87</f>
        <v>0</v>
      </c>
      <c r="P87" s="26">
        <f>'10.01.17'!P69+'16.01.17'!P70+'23.01.17'!P79+'30.01.17'!P81+'06.02.17'!P84+'13.02.17'!P86+'20.02.17'!P86+'27.02.17'!P87+'06.03.17'!P87+'13.03.17'!P87+'20.03.17'!P87+'27.03.17'!P87+'03.04.17'!P87+'10.04.17'!P87+'18.04.17'!P87+'24.04.17'!P87+'03.05.17'!P87+'10.05.17'!P87+'15.05.17'!P87+'22.05.17'!P87+'29.05.17'!P87+'06.06.17'!P87+'12.06.17'!P87+'19.06.17'!P87+'26.06.17'!P87+'03.07.17'!P87+'10.07.17'!P87+'17.07.17'!P87+'24.07.17'!P87+'31.07.17'!P87+'07.08.17'!P87+'14.08.17'!P87+'21.08.17'!P87+'28.08.17'!P87+'04.09.17'!P87+'11.09.17'!P87+'18.09.17'!P87+'25.09.17'!P87+'02.10.17'!P87+'09.10.17'!P87+'16.10.17'!P87+'23.10.17'!P87+'30.10.17'!P87+'06.11.17'!P87+'13.11.17'!P87+'20.11.17'!P87+'27.11.17'!P87+'04.12.17'!P87+'11.12.17'!P87+'18.12.17'!P87+'25.12.17'!P87+'02.01.18'!P87</f>
        <v>0</v>
      </c>
      <c r="Q87" s="30">
        <f t="shared" si="8"/>
        <v>0</v>
      </c>
      <c r="R87" s="2">
        <v>0</v>
      </c>
      <c r="S87" s="2">
        <v>1</v>
      </c>
      <c r="T87" s="2" t="str">
        <f t="shared" si="9"/>
        <v/>
      </c>
      <c r="U87" s="2" t="str">
        <f t="shared" si="10"/>
        <v/>
      </c>
      <c r="V87" s="2" t="str">
        <f t="shared" si="11"/>
        <v/>
      </c>
      <c r="X87" s="60"/>
    </row>
    <row r="88" spans="1:24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f>'10.01.17'!H70+'16.01.17'!H71+'23.01.17'!H80+'30.01.17'!H82+'06.02.17'!H85+'13.02.17'!H87+'20.02.17'!H87+'27.02.17'!H88+'06.03.17'!H88+'13.03.17'!H88+'20.03.17'!H88+'27.03.17'!H88+'03.04.17'!H88+'10.04.17'!H88+'18.04.17'!H88+'24.04.17'!H88+'03.05.17'!H88+'10.05.17'!H88+'15.05.17'!H88+'22.05.17'!H88+'29.05.17'!H88+'06.06.17'!H88+'12.06.17'!H88+'19.06.17'!H88+'26.06.17'!H88+'03.07.17'!H88+'10.07.17'!H88+'17.07.17'!H88+'24.07.17'!H88+'31.07.17'!H88+'07.08.17'!H88+'14.08.17'!H88+'21.08.17'!H88+'28.08.17'!H88+'04.09.17'!H88+'11.09.17'!H88+'18.09.17'!H88+'25.09.17'!H88+'02.10.17'!H88+'09.10.17'!H88+'16.10.17'!H88+'23.10.17'!H88+'30.10.17'!H88+'06.11.17'!H88+'13.11.17'!H88+'20.11.17'!H88+'27.11.17'!H88+'04.12.17'!H88+'11.12.17'!H88+'18.12.17'!H88+'25.12.17'!H88+'02.01.18'!H88</f>
        <v>25</v>
      </c>
      <c r="I88" s="25">
        <f>'10.01.17'!I70+'16.01.17'!I71+'23.01.17'!I80+'30.01.17'!I82+'06.02.17'!I85+'13.02.17'!I87+'20.02.17'!I87+'27.02.17'!I88+'06.03.17'!I88+'13.03.17'!I88+'20.03.17'!I88+'27.03.17'!I88+'03.04.17'!I88+'10.04.17'!I88+'18.04.17'!I88+'24.04.17'!I88+'03.05.17'!I88+'10.05.17'!I88+'15.05.17'!I88+'22.05.17'!I88+'29.05.17'!I88+'06.06.17'!I88+'12.06.17'!I88+'19.06.17'!I88+'26.06.17'!I88+'03.07.17'!I88+'10.07.17'!I88+'17.07.17'!I88+'24.07.17'!I88+'31.07.17'!I88+'07.08.17'!I88+'14.08.17'!I88+'21.08.17'!I88+'28.08.17'!I88+'04.09.17'!I88+'11.09.17'!I88+'18.09.17'!I88+'25.09.17'!I88+'02.10.17'!I88+'09.10.17'!I88+'16.10.17'!I88+'23.10.17'!I88+'30.10.17'!I88+'06.11.17'!I88+'13.11.17'!I88+'20.11.17'!I88+'27.11.17'!I88+'04.12.17'!I88+'11.12.17'!I88+'18.12.17'!I88+'25.12.17'!I88+'02.01.18'!I88</f>
        <v>18</v>
      </c>
      <c r="J88" s="25">
        <f>'10.01.17'!J70+'16.01.17'!J71+'23.01.17'!J80+'30.01.17'!J82+'06.02.17'!J85+'13.02.17'!J87+'20.02.17'!J87+'27.02.17'!J88+'06.03.17'!J88+'13.03.17'!J88+'20.03.17'!J88+'27.03.17'!J88+'03.04.17'!J88+'10.04.17'!J88+'18.04.17'!J88+'24.04.17'!J88+'03.05.17'!J88+'10.05.17'!J88+'15.05.17'!J88+'22.05.17'!J88+'29.05.17'!J88+'06.06.17'!J88+'12.06.17'!J88+'19.06.17'!J88+'26.06.17'!J88+'03.07.17'!J88+'10.07.17'!J88+'17.07.17'!J88+'24.07.17'!J88+'31.07.17'!J88+'07.08.17'!J88+'14.08.17'!J88+'21.08.17'!J88+'28.08.17'!J88+'04.09.17'!J88+'11.09.17'!J88+'18.09.17'!J88+'25.09.17'!J88+'02.10.17'!J88+'09.10.17'!J88+'16.10.17'!J88+'23.10.17'!J88+'30.10.17'!J88+'06.11.17'!J88+'13.11.17'!J88+'20.11.17'!J88+'27.11.17'!J88+'04.12.17'!J88+'11.12.17'!J88+'18.12.17'!J88+'25.12.17'!J88+'02.01.18'!J88</f>
        <v>25</v>
      </c>
      <c r="K88" s="26">
        <f>'10.01.17'!K70+'16.01.17'!K71+'23.01.17'!K80+'30.01.17'!K82+'06.02.17'!K85+'13.02.17'!K87+'20.02.17'!K87+'27.02.17'!K88+'06.03.17'!K88+'13.03.17'!K88+'20.03.17'!K88+'27.03.17'!K88+'03.04.17'!K88+'10.04.17'!K88+'18.04.17'!K88+'24.04.17'!K88+'03.05.17'!K88+'10.05.17'!K88+'15.05.17'!K88+'22.05.17'!K88+'29.05.17'!K88+'06.06.17'!K88+'12.06.17'!K88+'19.06.17'!K88+'26.06.17'!K88+'03.07.17'!K88+'10.07.17'!K88+'17.07.17'!K88+'24.07.17'!K88+'31.07.17'!K88+'07.08.17'!K88+'14.08.17'!K88+'21.08.17'!K88+'28.08.17'!K88+'04.09.17'!K88+'11.09.17'!K88+'18.09.17'!K88+'25.09.17'!K88+'02.10.17'!K88+'09.10.17'!K88+'16.10.17'!K88+'23.10.17'!K88+'30.10.17'!K88+'06.11.17'!K88+'13.11.17'!K88+'20.11.17'!K88+'27.11.17'!K88+'04.12.17'!K88+'11.12.17'!K88+'18.12.17'!K88+'25.12.17'!K88+'02.01.18'!K88</f>
        <v>16241.13</v>
      </c>
      <c r="L88" s="26">
        <f>'10.01.17'!L70+'16.01.17'!L71+'23.01.17'!L80+'30.01.17'!L82+'06.02.17'!L85+'13.02.17'!L87+'20.02.17'!L87+'27.02.17'!L88+'06.03.17'!L88+'13.03.17'!L88+'20.03.17'!L88+'27.03.17'!L88+'03.04.17'!L88+'10.04.17'!L88+'18.04.17'!L88+'24.04.17'!L88+'03.05.17'!L88+'10.05.17'!L88+'15.05.17'!L88+'22.05.17'!L88+'29.05.17'!L88+'06.06.17'!L88+'12.06.17'!L88+'19.06.17'!L88+'26.06.17'!L88+'03.07.17'!L88+'10.07.17'!L88+'17.07.17'!L88+'24.07.17'!L88+'31.07.17'!L88+'07.08.17'!L88+'14.08.17'!L88+'21.08.17'!L88+'28.08.17'!L88+'04.09.17'!L88+'11.09.17'!L88+'18.09.17'!L88+'25.09.17'!L88+'02.10.17'!L88+'09.10.17'!L88+'16.10.17'!L88+'23.10.17'!L88+'30.10.17'!L88+'06.11.17'!L88+'13.11.17'!L88+'20.11.17'!L88+'27.11.17'!L88+'04.12.17'!L88+'11.12.17'!L88+'18.12.17'!L88+'25.12.17'!L88+'02.01.18'!L88</f>
        <v>16241.130000000001</v>
      </c>
      <c r="M88" s="27">
        <f t="shared" si="7"/>
        <v>0</v>
      </c>
      <c r="N88" s="25">
        <f>'10.01.17'!N70+'16.01.17'!N71+'23.01.17'!N80+'30.01.17'!N82+'06.02.17'!N85+'13.02.17'!N87+'20.02.17'!N87+'27.02.17'!N88+'06.03.17'!N88+'13.03.17'!N88+'20.03.17'!N88+'27.03.17'!N88+'03.04.17'!N88+'10.04.17'!N88+'18.04.17'!N88+'24.04.17'!N88+'03.05.17'!N88+'10.05.17'!N88+'15.05.17'!N88+'22.05.17'!N88+'29.05.17'!N88+'06.06.17'!N88+'12.06.17'!N88+'19.06.17'!N88+'26.06.17'!N88+'03.07.17'!N88+'10.07.17'!N88+'17.07.17'!N88+'24.07.17'!N88+'31.07.17'!N88+'07.08.17'!N88+'14.08.17'!N88+'21.08.17'!N88+'28.08.17'!N88+'04.09.17'!N88+'11.09.17'!N88+'18.09.17'!N88+'25.09.17'!N88+'02.10.17'!N88+'09.10.17'!N88+'16.10.17'!N88+'23.10.17'!N88+'30.10.17'!N88+'06.11.17'!N88+'13.11.17'!N88+'20.11.17'!N88+'27.11.17'!N88+'04.12.17'!N88+'11.12.17'!N88+'18.12.17'!N88+'25.12.17'!N88+'02.01.18'!N88</f>
        <v>17</v>
      </c>
      <c r="O88" s="26">
        <f>'10.01.17'!O70+'16.01.17'!O71+'23.01.17'!O80+'30.01.17'!O82+'06.02.17'!O85+'13.02.17'!O87+'20.02.17'!O87+'27.02.17'!O88+'06.03.17'!O88+'13.03.17'!O88+'20.03.17'!O88+'27.03.17'!O88+'03.04.17'!O88+'10.04.17'!O88+'18.04.17'!O88+'24.04.17'!O88+'03.05.17'!O88+'10.05.17'!O88+'15.05.17'!O88+'22.05.17'!O88+'29.05.17'!O88+'06.06.17'!O88+'12.06.17'!O88+'19.06.17'!O88+'26.06.17'!O88+'03.07.17'!O88+'10.07.17'!O88+'17.07.17'!O88+'24.07.17'!O88+'31.07.17'!O88+'07.08.17'!O88+'14.08.17'!O88+'21.08.17'!O88+'28.08.17'!O88+'04.09.17'!O88+'11.09.17'!O88+'18.09.17'!O88+'25.09.17'!O88+'02.10.17'!O88+'09.10.17'!O88+'16.10.17'!O88+'23.10.17'!O88+'30.10.17'!O88+'06.11.17'!O88+'13.11.17'!O88+'20.11.17'!O88+'27.11.17'!O88+'04.12.17'!O88+'11.12.17'!O88+'18.12.17'!O88+'25.12.17'!O88+'02.01.18'!O88</f>
        <v>11373.16</v>
      </c>
      <c r="P88" s="26">
        <f>'10.01.17'!P70+'16.01.17'!P71+'23.01.17'!P80+'30.01.17'!P82+'06.02.17'!P85+'13.02.17'!P87+'20.02.17'!P87+'27.02.17'!P88+'06.03.17'!P88+'13.03.17'!P88+'20.03.17'!P88+'27.03.17'!P88+'03.04.17'!P88+'10.04.17'!P88+'18.04.17'!P88+'24.04.17'!P88+'03.05.17'!P88+'10.05.17'!P88+'15.05.17'!P88+'22.05.17'!P88+'29.05.17'!P88+'06.06.17'!P88+'12.06.17'!P88+'19.06.17'!P88+'26.06.17'!P88+'03.07.17'!P88+'10.07.17'!P88+'17.07.17'!P88+'24.07.17'!P88+'31.07.17'!P88+'07.08.17'!P88+'14.08.17'!P88+'21.08.17'!P88+'28.08.17'!P88+'04.09.17'!P88+'11.09.17'!P88+'18.09.17'!P88+'25.09.17'!P88+'02.10.17'!P88+'09.10.17'!P88+'16.10.17'!P88+'23.10.17'!P88+'30.10.17'!P88+'06.11.17'!P88+'13.11.17'!P88+'20.11.17'!P88+'27.11.17'!P88+'04.12.17'!P88+'11.12.17'!P88+'18.12.17'!P88+'25.12.17'!P88+'02.01.18'!P88</f>
        <v>11373.16</v>
      </c>
      <c r="Q88" s="30">
        <f t="shared" si="8"/>
        <v>0</v>
      </c>
      <c r="R88" s="2">
        <v>1</v>
      </c>
      <c r="S88" s="2">
        <v>0</v>
      </c>
      <c r="T88" s="2" t="str">
        <f t="shared" si="9"/>
        <v/>
      </c>
      <c r="U88" s="2" t="str">
        <f t="shared" si="10"/>
        <v/>
      </c>
      <c r="V88" s="2" t="str">
        <f t="shared" si="11"/>
        <v/>
      </c>
      <c r="X88" s="60"/>
    </row>
    <row r="89" spans="1:24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4" t="s">
        <v>372</v>
      </c>
      <c r="G89" s="15" t="s">
        <v>31</v>
      </c>
      <c r="H89" s="16">
        <f>'10.01.17'!H71+'16.01.17'!H72+'23.01.17'!H81+'30.01.17'!H83+'06.02.17'!H86+'13.02.17'!H88+'20.02.17'!H88+'27.02.17'!H89+'06.03.17'!H89+'13.03.17'!H89+'20.03.17'!H89+'27.03.17'!H89+'03.04.17'!H89+'10.04.17'!H89+'18.04.17'!H89+'24.04.17'!H89+'03.05.17'!H89+'10.05.17'!H89+'15.05.17'!H89+'22.05.17'!H89+'29.05.17'!H89+'06.06.17'!H89+'12.06.17'!H89+'19.06.17'!H89+'26.06.17'!H89+'03.07.17'!H89+'10.07.17'!H89+'17.07.17'!H89+'24.07.17'!H89+'31.07.17'!H89+'07.08.17'!H89+'14.08.17'!H89+'21.08.17'!H89+'28.08.17'!H89+'04.09.17'!H89+'11.09.17'!H89+'18.09.17'!H89+'25.09.17'!H89+'02.10.17'!H89+'09.10.17'!H89+'16.10.17'!H89+'23.10.17'!H89+'30.10.17'!H89+'06.11.17'!H89+'13.11.17'!H89+'20.11.17'!H89+'27.11.17'!H89+'04.12.17'!H89+'11.12.17'!H89+'18.12.17'!H89+'25.12.17'!H89+'02.01.18'!H89</f>
        <v>2</v>
      </c>
      <c r="I89" s="25">
        <f>'10.01.17'!I71+'16.01.17'!I72+'23.01.17'!I81+'30.01.17'!I83+'06.02.17'!I86+'13.02.17'!I88+'20.02.17'!I88+'27.02.17'!I89+'06.03.17'!I89+'13.03.17'!I89+'20.03.17'!I89+'27.03.17'!I89+'03.04.17'!I89+'10.04.17'!I89+'18.04.17'!I89+'24.04.17'!I89+'03.05.17'!I89+'10.05.17'!I89+'15.05.17'!I89+'22.05.17'!I89+'29.05.17'!I89+'06.06.17'!I89+'12.06.17'!I89+'19.06.17'!I89+'26.06.17'!I89+'03.07.17'!I89+'10.07.17'!I89+'17.07.17'!I89+'24.07.17'!I89+'31.07.17'!I89+'07.08.17'!I89+'14.08.17'!I89+'21.08.17'!I89+'28.08.17'!I89+'04.09.17'!I89+'11.09.17'!I89+'18.09.17'!I89+'25.09.17'!I89+'02.10.17'!I89+'09.10.17'!I89+'16.10.17'!I89+'23.10.17'!I89+'30.10.17'!I89+'06.11.17'!I89+'13.11.17'!I89+'20.11.17'!I89+'27.11.17'!I89+'04.12.17'!I89+'11.12.17'!I89+'18.12.17'!I89+'25.12.17'!I89+'02.01.18'!I89</f>
        <v>0</v>
      </c>
      <c r="J89" s="25">
        <f>'10.01.17'!J71+'16.01.17'!J72+'23.01.17'!J81+'30.01.17'!J83+'06.02.17'!J86+'13.02.17'!J88+'20.02.17'!J88+'27.02.17'!J89+'06.03.17'!J89+'13.03.17'!J89+'20.03.17'!J89+'27.03.17'!J89+'03.04.17'!J89+'10.04.17'!J89+'18.04.17'!J89+'24.04.17'!J89+'03.05.17'!J89+'10.05.17'!J89+'15.05.17'!J89+'22.05.17'!J89+'29.05.17'!J89+'06.06.17'!J89+'12.06.17'!J89+'19.06.17'!J89+'26.06.17'!J89+'03.07.17'!J89+'10.07.17'!J89+'17.07.17'!J89+'24.07.17'!J89+'31.07.17'!J89+'07.08.17'!J89+'14.08.17'!J89+'21.08.17'!J89+'28.08.17'!J89+'04.09.17'!J89+'11.09.17'!J89+'18.09.17'!J89+'25.09.17'!J89+'02.10.17'!J89+'09.10.17'!J89+'16.10.17'!J89+'23.10.17'!J89+'30.10.17'!J89+'06.11.17'!J89+'13.11.17'!J89+'20.11.17'!J89+'27.11.17'!J89+'04.12.17'!J89+'11.12.17'!J89+'18.12.17'!J89+'25.12.17'!J89+'02.01.18'!J89</f>
        <v>0</v>
      </c>
      <c r="K89" s="26">
        <f>'10.01.17'!K71+'16.01.17'!K72+'23.01.17'!K81+'30.01.17'!K83+'06.02.17'!K86+'13.02.17'!K88+'20.02.17'!K88+'27.02.17'!K89+'06.03.17'!K89+'13.03.17'!K89+'20.03.17'!K89+'27.03.17'!K89+'03.04.17'!K89+'10.04.17'!K89+'18.04.17'!K89+'24.04.17'!K89+'03.05.17'!K89+'10.05.17'!K89+'15.05.17'!K89+'22.05.17'!K89+'29.05.17'!K89+'06.06.17'!K89+'12.06.17'!K89+'19.06.17'!K89+'26.06.17'!K89+'03.07.17'!K89+'10.07.17'!K89+'17.07.17'!K89+'24.07.17'!K89+'31.07.17'!K89+'07.08.17'!K89+'14.08.17'!K89+'21.08.17'!K89+'28.08.17'!K89+'04.09.17'!K89+'11.09.17'!K89+'18.09.17'!K89+'25.09.17'!K89+'02.10.17'!K89+'09.10.17'!K89+'16.10.17'!K89+'23.10.17'!K89+'30.10.17'!K89+'06.11.17'!K89+'13.11.17'!K89+'20.11.17'!K89+'27.11.17'!K89+'04.12.17'!K89+'11.12.17'!K89+'18.12.17'!K89+'25.12.17'!K89+'02.01.18'!K89</f>
        <v>0</v>
      </c>
      <c r="L89" s="26">
        <f>'10.01.17'!L71+'16.01.17'!L72+'23.01.17'!L81+'30.01.17'!L83+'06.02.17'!L86+'13.02.17'!L88+'20.02.17'!L88+'27.02.17'!L89+'06.03.17'!L89+'13.03.17'!L89+'20.03.17'!L89+'27.03.17'!L89+'03.04.17'!L89+'10.04.17'!L89+'18.04.17'!L89+'24.04.17'!L89+'03.05.17'!L89+'10.05.17'!L89+'15.05.17'!L89+'22.05.17'!L89+'29.05.17'!L89+'06.06.17'!L89+'12.06.17'!L89+'19.06.17'!L89+'26.06.17'!L89+'03.07.17'!L89+'10.07.17'!L89+'17.07.17'!L89+'24.07.17'!L89+'31.07.17'!L89+'07.08.17'!L89+'14.08.17'!L89+'21.08.17'!L89+'28.08.17'!L89+'04.09.17'!L89+'11.09.17'!L89+'18.09.17'!L89+'25.09.17'!L89+'02.10.17'!L89+'09.10.17'!L89+'16.10.17'!L89+'23.10.17'!L89+'30.10.17'!L89+'06.11.17'!L89+'13.11.17'!L89+'20.11.17'!L89+'27.11.17'!L89+'04.12.17'!L89+'11.12.17'!L89+'18.12.17'!L89+'25.12.17'!L89+'02.01.18'!L89</f>
        <v>0</v>
      </c>
      <c r="M89" s="27">
        <f t="shared" si="7"/>
        <v>0</v>
      </c>
      <c r="N89" s="25">
        <f>'10.01.17'!N71+'16.01.17'!N72+'23.01.17'!N81+'30.01.17'!N83+'06.02.17'!N86+'13.02.17'!N88+'20.02.17'!N88+'27.02.17'!N89+'06.03.17'!N89+'13.03.17'!N89+'20.03.17'!N89+'27.03.17'!N89+'03.04.17'!N89+'10.04.17'!N89+'18.04.17'!N89+'24.04.17'!N89+'03.05.17'!N89+'10.05.17'!N89+'15.05.17'!N89+'22.05.17'!N89+'29.05.17'!N89+'06.06.17'!N89+'12.06.17'!N89+'19.06.17'!N89+'26.06.17'!N89+'03.07.17'!N89+'10.07.17'!N89+'17.07.17'!N89+'24.07.17'!N89+'31.07.17'!N89+'07.08.17'!N89+'14.08.17'!N89+'21.08.17'!N89+'28.08.17'!N89+'04.09.17'!N89+'11.09.17'!N89+'18.09.17'!N89+'25.09.17'!N89+'02.10.17'!N89+'09.10.17'!N89+'16.10.17'!N89+'23.10.17'!N89+'30.10.17'!N89+'06.11.17'!N89+'13.11.17'!N89+'20.11.17'!N89+'27.11.17'!N89+'04.12.17'!N89+'11.12.17'!N89+'18.12.17'!N89+'25.12.17'!N89+'02.01.18'!N89</f>
        <v>16</v>
      </c>
      <c r="O89" s="26">
        <f>'10.01.17'!O71+'16.01.17'!O72+'23.01.17'!O81+'30.01.17'!O83+'06.02.17'!O86+'13.02.17'!O88+'20.02.17'!O88+'27.02.17'!O89+'06.03.17'!O89+'13.03.17'!O89+'20.03.17'!O89+'27.03.17'!O89+'03.04.17'!O89+'10.04.17'!O89+'18.04.17'!O89+'24.04.17'!O89+'03.05.17'!O89+'10.05.17'!O89+'15.05.17'!O89+'22.05.17'!O89+'29.05.17'!O89+'06.06.17'!O89+'12.06.17'!O89+'19.06.17'!O89+'26.06.17'!O89+'03.07.17'!O89+'10.07.17'!O89+'17.07.17'!O89+'24.07.17'!O89+'31.07.17'!O89+'07.08.17'!O89+'14.08.17'!O89+'21.08.17'!O89+'28.08.17'!O89+'04.09.17'!O89+'11.09.17'!O89+'18.09.17'!O89+'25.09.17'!O89+'02.10.17'!O89+'09.10.17'!O89+'16.10.17'!O89+'23.10.17'!O89+'30.10.17'!O89+'06.11.17'!O89+'13.11.17'!O89+'20.11.17'!O89+'27.11.17'!O89+'04.12.17'!O89+'11.12.17'!O89+'18.12.17'!O89+'25.12.17'!O89+'02.01.18'!O89</f>
        <v>4120</v>
      </c>
      <c r="P89" s="26">
        <f>'10.01.17'!P71+'16.01.17'!P72+'23.01.17'!P81+'30.01.17'!P83+'06.02.17'!P86+'13.02.17'!P88+'20.02.17'!P88+'27.02.17'!P89+'06.03.17'!P89+'13.03.17'!P89+'20.03.17'!P89+'27.03.17'!P89+'03.04.17'!P89+'10.04.17'!P89+'18.04.17'!P89+'24.04.17'!P89+'03.05.17'!P89+'10.05.17'!P89+'15.05.17'!P89+'22.05.17'!P89+'29.05.17'!P89+'06.06.17'!P89+'12.06.17'!P89+'19.06.17'!P89+'26.06.17'!P89+'03.07.17'!P89+'10.07.17'!P89+'17.07.17'!P89+'24.07.17'!P89+'31.07.17'!P89+'07.08.17'!P89+'14.08.17'!P89+'21.08.17'!P89+'28.08.17'!P89+'04.09.17'!P89+'11.09.17'!P89+'18.09.17'!P89+'25.09.17'!P89+'02.10.17'!P89+'09.10.17'!P89+'16.10.17'!P89+'23.10.17'!P89+'30.10.17'!P89+'06.11.17'!P89+'13.11.17'!P89+'20.11.17'!P89+'27.11.17'!P89+'04.12.17'!P89+'11.12.17'!P89+'18.12.17'!P89+'25.12.17'!P89+'02.01.18'!P89</f>
        <v>4120</v>
      </c>
      <c r="Q89" s="30">
        <f t="shared" si="8"/>
        <v>0</v>
      </c>
      <c r="R89" s="2">
        <v>1</v>
      </c>
      <c r="S89" s="2">
        <v>0</v>
      </c>
      <c r="T89" s="2" t="str">
        <f t="shared" si="9"/>
        <v/>
      </c>
      <c r="U89" s="2" t="str">
        <f t="shared" si="10"/>
        <v/>
      </c>
      <c r="V89" s="2" t="str">
        <f t="shared" si="11"/>
        <v/>
      </c>
      <c r="X89" s="60"/>
    </row>
    <row r="90" spans="1:24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f>'10.01.17'!H72+'16.01.17'!H73+'23.01.17'!H82+'30.01.17'!H84+'06.02.17'!H87+'13.02.17'!H89+'20.02.17'!H89+'27.02.17'!H90+'06.03.17'!H90+'13.03.17'!H90+'20.03.17'!H90+'27.03.17'!H90+'03.04.17'!H90+'10.04.17'!H90+'18.04.17'!H90+'24.04.17'!H90+'03.05.17'!H90+'10.05.17'!H90+'15.05.17'!H90+'22.05.17'!H90+'29.05.17'!H90+'06.06.17'!H90+'12.06.17'!H90+'19.06.17'!H90+'26.06.17'!H90+'03.07.17'!H90+'10.07.17'!H90+'17.07.17'!H90+'24.07.17'!H90+'31.07.17'!H90+'07.08.17'!H90+'14.08.17'!H90+'21.08.17'!H90+'28.08.17'!H90+'04.09.17'!H90+'11.09.17'!H90+'18.09.17'!H90+'25.09.17'!H90+'02.10.17'!H90+'09.10.17'!H90+'16.10.17'!H90+'23.10.17'!H90+'30.10.17'!H90+'06.11.17'!H90+'13.11.17'!H90+'20.11.17'!H90+'27.11.17'!H90+'04.12.17'!H90+'11.12.17'!H90+'18.12.17'!H90+'25.12.17'!H90+'02.01.18'!H90</f>
        <v>20</v>
      </c>
      <c r="I90" s="25">
        <f>'10.01.17'!I72+'16.01.17'!I73+'23.01.17'!I82+'30.01.17'!I84+'06.02.17'!I87+'13.02.17'!I89+'20.02.17'!I89+'27.02.17'!I90+'06.03.17'!I90+'13.03.17'!I90+'20.03.17'!I90+'27.03.17'!I90+'03.04.17'!I90+'10.04.17'!I90+'18.04.17'!I90+'24.04.17'!I90+'03.05.17'!I90+'10.05.17'!I90+'15.05.17'!I90+'22.05.17'!I90+'29.05.17'!I90+'06.06.17'!I90+'12.06.17'!I90+'19.06.17'!I90+'26.06.17'!I90+'03.07.17'!I90+'10.07.17'!I90+'17.07.17'!I90+'24.07.17'!I90+'31.07.17'!I90+'07.08.17'!I90+'14.08.17'!I90+'21.08.17'!I90+'28.08.17'!I90+'04.09.17'!I90+'11.09.17'!I90+'18.09.17'!I90+'25.09.17'!I90+'02.10.17'!I90+'09.10.17'!I90+'16.10.17'!I90+'23.10.17'!I90+'30.10.17'!I90+'06.11.17'!I90+'13.11.17'!I90+'20.11.17'!I90+'27.11.17'!I90+'04.12.17'!I90+'11.12.17'!I90+'18.12.17'!I90+'25.12.17'!I90+'02.01.18'!I90</f>
        <v>15</v>
      </c>
      <c r="J90" s="25">
        <f>'10.01.17'!J72+'16.01.17'!J73+'23.01.17'!J82+'30.01.17'!J84+'06.02.17'!J87+'13.02.17'!J89+'20.02.17'!J89+'27.02.17'!J90+'06.03.17'!J90+'13.03.17'!J90+'20.03.17'!J90+'27.03.17'!J90+'03.04.17'!J90+'10.04.17'!J90+'18.04.17'!J90+'24.04.17'!J90+'03.05.17'!J90+'10.05.17'!J90+'15.05.17'!J90+'22.05.17'!J90+'29.05.17'!J90+'06.06.17'!J90+'12.06.17'!J90+'19.06.17'!J90+'26.06.17'!J90+'03.07.17'!J90+'10.07.17'!J90+'17.07.17'!J90+'24.07.17'!J90+'31.07.17'!J90+'07.08.17'!J90+'14.08.17'!J90+'21.08.17'!J90+'28.08.17'!J90+'04.09.17'!J90+'11.09.17'!J90+'18.09.17'!J90+'25.09.17'!J90+'02.10.17'!J90+'09.10.17'!J90+'16.10.17'!J90+'23.10.17'!J90+'30.10.17'!J90+'06.11.17'!J90+'13.11.17'!J90+'20.11.17'!J90+'27.11.17'!J90+'04.12.17'!J90+'11.12.17'!J90+'18.12.17'!J90+'25.12.17'!J90+'02.01.18'!J90</f>
        <v>20</v>
      </c>
      <c r="K90" s="26">
        <f>'10.01.17'!K72+'16.01.17'!K73+'23.01.17'!K82+'30.01.17'!K84+'06.02.17'!K87+'13.02.17'!K89+'20.02.17'!K89+'27.02.17'!K90+'06.03.17'!K90+'13.03.17'!K90+'20.03.17'!K90+'27.03.17'!K90+'03.04.17'!K90+'10.04.17'!K90+'18.04.17'!K90+'24.04.17'!K90+'03.05.17'!K90+'10.05.17'!K90+'15.05.17'!K90+'22.05.17'!K90+'29.05.17'!K90+'06.06.17'!K90+'12.06.17'!K90+'19.06.17'!K90+'26.06.17'!K90+'03.07.17'!K90+'10.07.17'!K90+'17.07.17'!K90+'24.07.17'!K90+'31.07.17'!K90+'07.08.17'!K90+'14.08.17'!K90+'21.08.17'!K90+'28.08.17'!K90+'04.09.17'!K90+'11.09.17'!K90+'18.09.17'!K90+'25.09.17'!K90+'02.10.17'!K90+'09.10.17'!K90+'16.10.17'!K90+'23.10.17'!K90+'30.10.17'!K90+'06.11.17'!K90+'13.11.17'!K90+'20.11.17'!K90+'27.11.17'!K90+'04.12.17'!K90+'11.12.17'!K90+'18.12.17'!K90+'25.12.17'!K90+'02.01.18'!K90</f>
        <v>21958.82</v>
      </c>
      <c r="L90" s="26">
        <f>'10.01.17'!L72+'16.01.17'!L73+'23.01.17'!L82+'30.01.17'!L84+'06.02.17'!L87+'13.02.17'!L89+'20.02.17'!L89+'27.02.17'!L90+'06.03.17'!L90+'13.03.17'!L90+'20.03.17'!L90+'27.03.17'!L90+'03.04.17'!L90+'10.04.17'!L90+'18.04.17'!L90+'24.04.17'!L90+'03.05.17'!L90+'10.05.17'!L90+'15.05.17'!L90+'22.05.17'!L90+'29.05.17'!L90+'06.06.17'!L90+'12.06.17'!L90+'19.06.17'!L90+'26.06.17'!L90+'03.07.17'!L90+'10.07.17'!L90+'17.07.17'!L90+'24.07.17'!L90+'31.07.17'!L90+'07.08.17'!L90+'14.08.17'!L90+'21.08.17'!L90+'28.08.17'!L90+'04.09.17'!L90+'11.09.17'!L90+'18.09.17'!L90+'25.09.17'!L90+'02.10.17'!L90+'09.10.17'!L90+'16.10.17'!L90+'23.10.17'!L90+'30.10.17'!L90+'06.11.17'!L90+'13.11.17'!L90+'20.11.17'!L90+'27.11.17'!L90+'04.12.17'!L90+'11.12.17'!L90+'18.12.17'!L90+'25.12.17'!L90+'02.01.18'!L90</f>
        <v>21958.82</v>
      </c>
      <c r="M90" s="27">
        <f t="shared" si="7"/>
        <v>0</v>
      </c>
      <c r="N90" s="25">
        <f>'10.01.17'!N72+'16.01.17'!N73+'23.01.17'!N82+'30.01.17'!N84+'06.02.17'!N87+'13.02.17'!N89+'20.02.17'!N89+'27.02.17'!N90+'06.03.17'!N90+'13.03.17'!N90+'20.03.17'!N90+'27.03.17'!N90+'03.04.17'!N90+'10.04.17'!N90+'18.04.17'!N90+'24.04.17'!N90+'03.05.17'!N90+'10.05.17'!N90+'15.05.17'!N90+'22.05.17'!N90+'29.05.17'!N90+'06.06.17'!N90+'12.06.17'!N90+'19.06.17'!N90+'26.06.17'!N90+'03.07.17'!N90+'10.07.17'!N90+'17.07.17'!N90+'24.07.17'!N90+'31.07.17'!N90+'07.08.17'!N90+'14.08.17'!N90+'21.08.17'!N90+'28.08.17'!N90+'04.09.17'!N90+'11.09.17'!N90+'18.09.17'!N90+'25.09.17'!N90+'02.10.17'!N90+'09.10.17'!N90+'16.10.17'!N90+'23.10.17'!N90+'30.10.17'!N90+'06.11.17'!N90+'13.11.17'!N90+'20.11.17'!N90+'27.11.17'!N90+'04.12.17'!N90+'11.12.17'!N90+'18.12.17'!N90+'25.12.17'!N90+'02.01.18'!N90</f>
        <v>9</v>
      </c>
      <c r="O90" s="26">
        <f>'10.01.17'!O72+'16.01.17'!O73+'23.01.17'!O82+'30.01.17'!O84+'06.02.17'!O87+'13.02.17'!O89+'20.02.17'!O89+'27.02.17'!O90+'06.03.17'!O90+'13.03.17'!O90+'20.03.17'!O90+'27.03.17'!O90+'03.04.17'!O90+'10.04.17'!O90+'18.04.17'!O90+'24.04.17'!O90+'03.05.17'!O90+'10.05.17'!O90+'15.05.17'!O90+'22.05.17'!O90+'29.05.17'!O90+'06.06.17'!O90+'12.06.17'!O90+'19.06.17'!O90+'26.06.17'!O90+'03.07.17'!O90+'10.07.17'!O90+'17.07.17'!O90+'24.07.17'!O90+'31.07.17'!O90+'07.08.17'!O90+'14.08.17'!O90+'21.08.17'!O90+'28.08.17'!O90+'04.09.17'!O90+'11.09.17'!O90+'18.09.17'!O90+'25.09.17'!O90+'02.10.17'!O90+'09.10.17'!O90+'16.10.17'!O90+'23.10.17'!O90+'30.10.17'!O90+'06.11.17'!O90+'13.11.17'!O90+'20.11.17'!O90+'27.11.17'!O90+'04.12.17'!O90+'11.12.17'!O90+'18.12.17'!O90+'25.12.17'!O90+'02.01.18'!O90</f>
        <v>20880.97</v>
      </c>
      <c r="P90" s="26">
        <f>'10.01.17'!P72+'16.01.17'!P73+'23.01.17'!P82+'30.01.17'!P84+'06.02.17'!P87+'13.02.17'!P89+'20.02.17'!P89+'27.02.17'!P90+'06.03.17'!P90+'13.03.17'!P90+'20.03.17'!P90+'27.03.17'!P90+'03.04.17'!P90+'10.04.17'!P90+'18.04.17'!P90+'24.04.17'!P90+'03.05.17'!P90+'10.05.17'!P90+'15.05.17'!P90+'22.05.17'!P90+'29.05.17'!P90+'06.06.17'!P90+'12.06.17'!P90+'19.06.17'!P90+'26.06.17'!P90+'03.07.17'!P90+'10.07.17'!P90+'17.07.17'!P90+'24.07.17'!P90+'31.07.17'!P90+'07.08.17'!P90+'14.08.17'!P90+'21.08.17'!P90+'28.08.17'!P90+'04.09.17'!P90+'11.09.17'!P90+'18.09.17'!P90+'25.09.17'!P90+'02.10.17'!P90+'09.10.17'!P90+'16.10.17'!P90+'23.10.17'!P90+'30.10.17'!P90+'06.11.17'!P90+'13.11.17'!P90+'20.11.17'!P90+'27.11.17'!P90+'04.12.17'!P90+'11.12.17'!P90+'18.12.17'!P90+'25.12.17'!P90+'02.01.18'!P90</f>
        <v>20880.97</v>
      </c>
      <c r="Q90" s="30">
        <f t="shared" si="8"/>
        <v>0</v>
      </c>
      <c r="R90" s="2">
        <v>1</v>
      </c>
      <c r="S90" s="2">
        <v>0</v>
      </c>
      <c r="T90" s="2" t="str">
        <f t="shared" si="9"/>
        <v/>
      </c>
      <c r="U90" s="2" t="str">
        <f t="shared" si="10"/>
        <v/>
      </c>
      <c r="V90" s="2" t="str">
        <f t="shared" si="11"/>
        <v/>
      </c>
      <c r="X90" s="60"/>
    </row>
    <row r="91" spans="1:24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f>'10.01.17'!H73+'16.01.17'!H74+'23.01.17'!H83+'30.01.17'!H85+'06.02.17'!H88+'13.02.17'!H90+'20.02.17'!H90+'27.02.17'!H91+'06.03.17'!H91+'13.03.17'!H91+'20.03.17'!H91+'27.03.17'!H91+'03.04.17'!H91+'10.04.17'!H91+'18.04.17'!H91+'24.04.17'!H91+'03.05.17'!H91+'10.05.17'!H91+'15.05.17'!H91+'22.05.17'!H91+'29.05.17'!H91+'06.06.17'!H91+'12.06.17'!H91+'19.06.17'!H91+'26.06.17'!H91+'03.07.17'!H91+'10.07.17'!H91+'17.07.17'!H91+'24.07.17'!H91+'31.07.17'!H91+'07.08.17'!H91+'14.08.17'!H91+'21.08.17'!H91+'28.08.17'!H91+'04.09.17'!H91+'11.09.17'!H91+'18.09.17'!H91+'25.09.17'!H91+'02.10.17'!H91+'09.10.17'!H91+'16.10.17'!H91+'23.10.17'!H91+'30.10.17'!H91+'06.11.17'!H91+'13.11.17'!H91+'20.11.17'!H91+'27.11.17'!H91+'04.12.17'!H91+'11.12.17'!H91+'18.12.17'!H91+'25.12.17'!H91+'02.01.18'!H91</f>
        <v>28</v>
      </c>
      <c r="I91" s="25">
        <f>'10.01.17'!I73+'16.01.17'!I74+'23.01.17'!I83+'30.01.17'!I85+'06.02.17'!I88+'13.02.17'!I90+'20.02.17'!I90+'27.02.17'!I91+'06.03.17'!I91+'13.03.17'!I91+'20.03.17'!I91+'27.03.17'!I91+'03.04.17'!I91+'10.04.17'!I91+'18.04.17'!I91+'24.04.17'!I91+'03.05.17'!I91+'10.05.17'!I91+'15.05.17'!I91+'22.05.17'!I91+'29.05.17'!I91+'06.06.17'!I91+'12.06.17'!I91+'19.06.17'!I91+'26.06.17'!I91+'03.07.17'!I91+'10.07.17'!I91+'17.07.17'!I91+'24.07.17'!I91+'31.07.17'!I91+'07.08.17'!I91+'14.08.17'!I91+'21.08.17'!I91+'28.08.17'!I91+'04.09.17'!I91+'11.09.17'!I91+'18.09.17'!I91+'25.09.17'!I91+'02.10.17'!I91+'09.10.17'!I91+'16.10.17'!I91+'23.10.17'!I91+'30.10.17'!I91+'06.11.17'!I91+'13.11.17'!I91+'20.11.17'!I91+'27.11.17'!I91+'04.12.17'!I91+'11.12.17'!I91+'18.12.17'!I91+'25.12.17'!I91+'02.01.18'!I91</f>
        <v>19</v>
      </c>
      <c r="J91" s="25">
        <f>'10.01.17'!J73+'16.01.17'!J74+'23.01.17'!J83+'30.01.17'!J85+'06.02.17'!J88+'13.02.17'!J90+'20.02.17'!J90+'27.02.17'!J91+'06.03.17'!J91+'13.03.17'!J91+'20.03.17'!J91+'27.03.17'!J91+'03.04.17'!J91+'10.04.17'!J91+'18.04.17'!J91+'24.04.17'!J91+'03.05.17'!J91+'10.05.17'!J91+'15.05.17'!J91+'22.05.17'!J91+'29.05.17'!J91+'06.06.17'!J91+'12.06.17'!J91+'19.06.17'!J91+'26.06.17'!J91+'03.07.17'!J91+'10.07.17'!J91+'17.07.17'!J91+'24.07.17'!J91+'31.07.17'!J91+'07.08.17'!J91+'14.08.17'!J91+'21.08.17'!J91+'28.08.17'!J91+'04.09.17'!J91+'11.09.17'!J91+'18.09.17'!J91+'25.09.17'!J91+'02.10.17'!J91+'09.10.17'!J91+'16.10.17'!J91+'23.10.17'!J91+'30.10.17'!J91+'06.11.17'!J91+'13.11.17'!J91+'20.11.17'!J91+'27.11.17'!J91+'04.12.17'!J91+'11.12.17'!J91+'18.12.17'!J91+'25.12.17'!J91+'02.01.18'!J91</f>
        <v>32</v>
      </c>
      <c r="K91" s="26">
        <f>'10.01.17'!K73+'16.01.17'!K74+'23.01.17'!K83+'30.01.17'!K85+'06.02.17'!K88+'13.02.17'!K90+'20.02.17'!K90+'27.02.17'!K91+'06.03.17'!K91+'13.03.17'!K91+'20.03.17'!K91+'27.03.17'!K91+'03.04.17'!K91+'10.04.17'!K91+'18.04.17'!K91+'24.04.17'!K91+'03.05.17'!K91+'10.05.17'!K91+'15.05.17'!K91+'22.05.17'!K91+'29.05.17'!K91+'06.06.17'!K91+'12.06.17'!K91+'19.06.17'!K91+'26.06.17'!K91+'03.07.17'!K91+'10.07.17'!K91+'17.07.17'!K91+'24.07.17'!K91+'31.07.17'!K91+'07.08.17'!K91+'14.08.17'!K91+'21.08.17'!K91+'28.08.17'!K91+'04.09.17'!K91+'11.09.17'!K91+'18.09.17'!K91+'25.09.17'!K91+'02.10.17'!K91+'09.10.17'!K91+'16.10.17'!K91+'23.10.17'!K91+'30.10.17'!K91+'06.11.17'!K91+'13.11.17'!K91+'20.11.17'!K91+'27.11.17'!K91+'04.12.17'!K91+'11.12.17'!K91+'18.12.17'!K91+'25.12.17'!K91+'02.01.18'!K91</f>
        <v>47710.880000000005</v>
      </c>
      <c r="L91" s="26">
        <f>'10.01.17'!L73+'16.01.17'!L74+'23.01.17'!L83+'30.01.17'!L85+'06.02.17'!L88+'13.02.17'!L90+'20.02.17'!L90+'27.02.17'!L91+'06.03.17'!L91+'13.03.17'!L91+'20.03.17'!L91+'27.03.17'!L91+'03.04.17'!L91+'10.04.17'!L91+'18.04.17'!L91+'24.04.17'!L91+'03.05.17'!L91+'10.05.17'!L91+'15.05.17'!L91+'22.05.17'!L91+'29.05.17'!L91+'06.06.17'!L91+'12.06.17'!L91+'19.06.17'!L91+'26.06.17'!L91+'03.07.17'!L91+'10.07.17'!L91+'17.07.17'!L91+'24.07.17'!L91+'31.07.17'!L91+'07.08.17'!L91+'14.08.17'!L91+'21.08.17'!L91+'28.08.17'!L91+'04.09.17'!L91+'11.09.17'!L91+'18.09.17'!L91+'25.09.17'!L91+'02.10.17'!L91+'09.10.17'!L91+'16.10.17'!L91+'23.10.17'!L91+'30.10.17'!L91+'06.11.17'!L91+'13.11.17'!L91+'20.11.17'!L91+'27.11.17'!L91+'04.12.17'!L91+'11.12.17'!L91+'18.12.17'!L91+'25.12.17'!L91+'02.01.18'!L91</f>
        <v>47710.880000000005</v>
      </c>
      <c r="M91" s="27">
        <f t="shared" si="7"/>
        <v>0</v>
      </c>
      <c r="N91" s="25">
        <f>'10.01.17'!N73+'16.01.17'!N74+'23.01.17'!N83+'30.01.17'!N85+'06.02.17'!N88+'13.02.17'!N90+'20.02.17'!N90+'27.02.17'!N91+'06.03.17'!N91+'13.03.17'!N91+'20.03.17'!N91+'27.03.17'!N91+'03.04.17'!N91+'10.04.17'!N91+'18.04.17'!N91+'24.04.17'!N91+'03.05.17'!N91+'10.05.17'!N91+'15.05.17'!N91+'22.05.17'!N91+'29.05.17'!N91+'06.06.17'!N91+'12.06.17'!N91+'19.06.17'!N91+'26.06.17'!N91+'03.07.17'!N91+'10.07.17'!N91+'17.07.17'!N91+'24.07.17'!N91+'31.07.17'!N91+'07.08.17'!N91+'14.08.17'!N91+'21.08.17'!N91+'28.08.17'!N91+'04.09.17'!N91+'11.09.17'!N91+'18.09.17'!N91+'25.09.17'!N91+'02.10.17'!N91+'09.10.17'!N91+'16.10.17'!N91+'23.10.17'!N91+'30.10.17'!N91+'06.11.17'!N91+'13.11.17'!N91+'20.11.17'!N91+'27.11.17'!N91+'04.12.17'!N91+'11.12.17'!N91+'18.12.17'!N91+'25.12.17'!N91+'02.01.18'!N91</f>
        <v>20</v>
      </c>
      <c r="O91" s="26">
        <f>'10.01.17'!O73+'16.01.17'!O74+'23.01.17'!O83+'30.01.17'!O85+'06.02.17'!O88+'13.02.17'!O90+'20.02.17'!O90+'27.02.17'!O91+'06.03.17'!O91+'13.03.17'!O91+'20.03.17'!O91+'27.03.17'!O91+'03.04.17'!O91+'10.04.17'!O91+'18.04.17'!O91+'24.04.17'!O91+'03.05.17'!O91+'10.05.17'!O91+'15.05.17'!O91+'22.05.17'!O91+'29.05.17'!O91+'06.06.17'!O91+'12.06.17'!O91+'19.06.17'!O91+'26.06.17'!O91+'03.07.17'!O91+'10.07.17'!O91+'17.07.17'!O91+'24.07.17'!O91+'31.07.17'!O91+'07.08.17'!O91+'14.08.17'!O91+'21.08.17'!O91+'28.08.17'!O91+'04.09.17'!O91+'11.09.17'!O91+'18.09.17'!O91+'25.09.17'!O91+'02.10.17'!O91+'09.10.17'!O91+'16.10.17'!O91+'23.10.17'!O91+'30.10.17'!O91+'06.11.17'!O91+'13.11.17'!O91+'20.11.17'!O91+'27.11.17'!O91+'04.12.17'!O91+'11.12.17'!O91+'18.12.17'!O91+'25.12.17'!O91+'02.01.18'!O91</f>
        <v>34749.269999999997</v>
      </c>
      <c r="P91" s="26">
        <f>'10.01.17'!P73+'16.01.17'!P74+'23.01.17'!P83+'30.01.17'!P85+'06.02.17'!P88+'13.02.17'!P90+'20.02.17'!P90+'27.02.17'!P91+'06.03.17'!P91+'13.03.17'!P91+'20.03.17'!P91+'27.03.17'!P91+'03.04.17'!P91+'10.04.17'!P91+'18.04.17'!P91+'24.04.17'!P91+'03.05.17'!P91+'10.05.17'!P91+'15.05.17'!P91+'22.05.17'!P91+'29.05.17'!P91+'06.06.17'!P91+'12.06.17'!P91+'19.06.17'!P91+'26.06.17'!P91+'03.07.17'!P91+'10.07.17'!P91+'17.07.17'!P91+'24.07.17'!P91+'31.07.17'!P91+'07.08.17'!P91+'14.08.17'!P91+'21.08.17'!P91+'28.08.17'!P91+'04.09.17'!P91+'11.09.17'!P91+'18.09.17'!P91+'25.09.17'!P91+'02.10.17'!P91+'09.10.17'!P91+'16.10.17'!P91+'23.10.17'!P91+'30.10.17'!P91+'06.11.17'!P91+'13.11.17'!P91+'20.11.17'!P91+'27.11.17'!P91+'04.12.17'!P91+'11.12.17'!P91+'18.12.17'!P91+'25.12.17'!P91+'02.01.18'!P91</f>
        <v>34749.270000000004</v>
      </c>
      <c r="Q91" s="30">
        <f t="shared" si="8"/>
        <v>0</v>
      </c>
      <c r="R91" s="2">
        <v>1</v>
      </c>
      <c r="S91" s="2">
        <v>0</v>
      </c>
      <c r="T91" s="2" t="str">
        <f t="shared" si="9"/>
        <v/>
      </c>
      <c r="U91" s="2" t="str">
        <f t="shared" si="10"/>
        <v/>
      </c>
      <c r="V91" s="2" t="str">
        <f t="shared" si="11"/>
        <v/>
      </c>
      <c r="X91" s="60"/>
    </row>
    <row r="92" spans="1:24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f>'10.01.17'!H74+'16.01.17'!H75+'23.01.17'!H84+'30.01.17'!H86+'06.02.17'!H89+'13.02.17'!H91+'20.02.17'!H91+'27.02.17'!H92+'06.03.17'!H92+'13.03.17'!H92+'20.03.17'!H92+'27.03.17'!H92+'03.04.17'!H92+'10.04.17'!H92+'18.04.17'!H92+'24.04.17'!H92+'03.05.17'!H92+'10.05.17'!H92+'15.05.17'!H92+'22.05.17'!H92+'29.05.17'!H92+'06.06.17'!H92+'12.06.17'!H92+'19.06.17'!H92+'26.06.17'!H92+'03.07.17'!H92+'10.07.17'!H92+'17.07.17'!H92+'24.07.17'!H92+'31.07.17'!H92+'07.08.17'!H92+'14.08.17'!H92+'21.08.17'!H92+'28.08.17'!H92+'04.09.17'!H92+'11.09.17'!H92+'18.09.17'!H92+'25.09.17'!H92+'02.10.17'!H92+'09.10.17'!H92+'16.10.17'!H92+'23.10.17'!H92+'30.10.17'!H92+'06.11.17'!H92+'13.11.17'!H92+'20.11.17'!H92+'27.11.17'!H92+'04.12.17'!H92+'11.12.17'!H92+'18.12.17'!H92+'25.12.17'!H92+'02.01.18'!H92</f>
        <v>44</v>
      </c>
      <c r="I92" s="25">
        <f>'10.01.17'!I74+'16.01.17'!I75+'23.01.17'!I84+'30.01.17'!I86+'06.02.17'!I89+'13.02.17'!I91+'20.02.17'!I91+'27.02.17'!I92+'06.03.17'!I92+'13.03.17'!I92+'20.03.17'!I92+'27.03.17'!I92+'03.04.17'!I92+'10.04.17'!I92+'18.04.17'!I92+'24.04.17'!I92+'03.05.17'!I92+'10.05.17'!I92+'15.05.17'!I92+'22.05.17'!I92+'29.05.17'!I92+'06.06.17'!I92+'12.06.17'!I92+'19.06.17'!I92+'26.06.17'!I92+'03.07.17'!I92+'10.07.17'!I92+'17.07.17'!I92+'24.07.17'!I92+'31.07.17'!I92+'07.08.17'!I92+'14.08.17'!I92+'21.08.17'!I92+'28.08.17'!I92+'04.09.17'!I92+'11.09.17'!I92+'18.09.17'!I92+'25.09.17'!I92+'02.10.17'!I92+'09.10.17'!I92+'16.10.17'!I92+'23.10.17'!I92+'30.10.17'!I92+'06.11.17'!I92+'13.11.17'!I92+'20.11.17'!I92+'27.11.17'!I92+'04.12.17'!I92+'11.12.17'!I92+'18.12.17'!I92+'25.12.17'!I92+'02.01.18'!I92</f>
        <v>15</v>
      </c>
      <c r="J92" s="25">
        <f>'10.01.17'!J74+'16.01.17'!J75+'23.01.17'!J84+'30.01.17'!J86+'06.02.17'!J89+'13.02.17'!J91+'20.02.17'!J91+'27.02.17'!J92+'06.03.17'!J92+'13.03.17'!J92+'20.03.17'!J92+'27.03.17'!J92+'03.04.17'!J92+'10.04.17'!J92+'18.04.17'!J92+'24.04.17'!J92+'03.05.17'!J92+'10.05.17'!J92+'15.05.17'!J92+'22.05.17'!J92+'29.05.17'!J92+'06.06.17'!J92+'12.06.17'!J92+'19.06.17'!J92+'26.06.17'!J92+'03.07.17'!J92+'10.07.17'!J92+'17.07.17'!J92+'24.07.17'!J92+'31.07.17'!J92+'07.08.17'!J92+'14.08.17'!J92+'21.08.17'!J92+'28.08.17'!J92+'04.09.17'!J92+'11.09.17'!J92+'18.09.17'!J92+'25.09.17'!J92+'02.10.17'!J92+'09.10.17'!J92+'16.10.17'!J92+'23.10.17'!J92+'30.10.17'!J92+'06.11.17'!J92+'13.11.17'!J92+'20.11.17'!J92+'27.11.17'!J92+'04.12.17'!J92+'11.12.17'!J92+'18.12.17'!J92+'25.12.17'!J92+'02.01.18'!J92</f>
        <v>16</v>
      </c>
      <c r="K92" s="26">
        <f>'10.01.17'!K74+'16.01.17'!K75+'23.01.17'!K84+'30.01.17'!K86+'06.02.17'!K89+'13.02.17'!K91+'20.02.17'!K91+'27.02.17'!K92+'06.03.17'!K92+'13.03.17'!K92+'20.03.17'!K92+'27.03.17'!K92+'03.04.17'!K92+'10.04.17'!K92+'18.04.17'!K92+'24.04.17'!K92+'03.05.17'!K92+'10.05.17'!K92+'15.05.17'!K92+'22.05.17'!K92+'29.05.17'!K92+'06.06.17'!K92+'12.06.17'!K92+'19.06.17'!K92+'26.06.17'!K92+'03.07.17'!K92+'10.07.17'!K92+'17.07.17'!K92+'24.07.17'!K92+'31.07.17'!K92+'07.08.17'!K92+'14.08.17'!K92+'21.08.17'!K92+'28.08.17'!K92+'04.09.17'!K92+'11.09.17'!K92+'18.09.17'!K92+'25.09.17'!K92+'02.10.17'!K92+'09.10.17'!K92+'16.10.17'!K92+'23.10.17'!K92+'30.10.17'!K92+'06.11.17'!K92+'13.11.17'!K92+'20.11.17'!K92+'27.11.17'!K92+'04.12.17'!K92+'11.12.17'!K92+'18.12.17'!K92+'25.12.17'!K92+'02.01.18'!K92</f>
        <v>19568.68</v>
      </c>
      <c r="L92" s="26">
        <f>'10.01.17'!L74+'16.01.17'!L75+'23.01.17'!L84+'30.01.17'!L86+'06.02.17'!L89+'13.02.17'!L91+'20.02.17'!L91+'27.02.17'!L92+'06.03.17'!L92+'13.03.17'!L92+'20.03.17'!L92+'27.03.17'!L92+'03.04.17'!L92+'10.04.17'!L92+'18.04.17'!L92+'24.04.17'!L92+'03.05.17'!L92+'10.05.17'!L92+'15.05.17'!L92+'22.05.17'!L92+'29.05.17'!L92+'06.06.17'!L92+'12.06.17'!L92+'19.06.17'!L92+'26.06.17'!L92+'03.07.17'!L92+'10.07.17'!L92+'17.07.17'!L92+'24.07.17'!L92+'31.07.17'!L92+'07.08.17'!L92+'14.08.17'!L92+'21.08.17'!L92+'28.08.17'!L92+'04.09.17'!L92+'11.09.17'!L92+'18.09.17'!L92+'25.09.17'!L92+'02.10.17'!L92+'09.10.17'!L92+'16.10.17'!L92+'23.10.17'!L92+'30.10.17'!L92+'06.11.17'!L92+'13.11.17'!L92+'20.11.17'!L92+'27.11.17'!L92+'04.12.17'!L92+'11.12.17'!L92+'18.12.17'!L92+'25.12.17'!L92+'02.01.18'!L92</f>
        <v>19568.68</v>
      </c>
      <c r="M92" s="27">
        <f t="shared" si="7"/>
        <v>0</v>
      </c>
      <c r="N92" s="25">
        <f>'10.01.17'!N74+'16.01.17'!N75+'23.01.17'!N84+'30.01.17'!N86+'06.02.17'!N89+'13.02.17'!N91+'20.02.17'!N91+'27.02.17'!N92+'06.03.17'!N92+'13.03.17'!N92+'20.03.17'!N92+'27.03.17'!N92+'03.04.17'!N92+'10.04.17'!N92+'18.04.17'!N92+'24.04.17'!N92+'03.05.17'!N92+'10.05.17'!N92+'15.05.17'!N92+'22.05.17'!N92+'29.05.17'!N92+'06.06.17'!N92+'12.06.17'!N92+'19.06.17'!N92+'26.06.17'!N92+'03.07.17'!N92+'10.07.17'!N92+'17.07.17'!N92+'24.07.17'!N92+'31.07.17'!N92+'07.08.17'!N92+'14.08.17'!N92+'21.08.17'!N92+'28.08.17'!N92+'04.09.17'!N92+'11.09.17'!N92+'18.09.17'!N92+'25.09.17'!N92+'02.10.17'!N92+'09.10.17'!N92+'16.10.17'!N92+'23.10.17'!N92+'30.10.17'!N92+'06.11.17'!N92+'13.11.17'!N92+'20.11.17'!N92+'27.11.17'!N92+'04.12.17'!N92+'11.12.17'!N92+'18.12.17'!N92+'25.12.17'!N92+'02.01.18'!N92</f>
        <v>0</v>
      </c>
      <c r="O92" s="26">
        <f>'10.01.17'!O74+'16.01.17'!O75+'23.01.17'!O84+'30.01.17'!O86+'06.02.17'!O89+'13.02.17'!O91+'20.02.17'!O91+'27.02.17'!O92+'06.03.17'!O92+'13.03.17'!O92+'20.03.17'!O92+'27.03.17'!O92+'03.04.17'!O92+'10.04.17'!O92+'18.04.17'!O92+'24.04.17'!O92+'03.05.17'!O92+'10.05.17'!O92+'15.05.17'!O92+'22.05.17'!O92+'29.05.17'!O92+'06.06.17'!O92+'12.06.17'!O92+'19.06.17'!O92+'26.06.17'!O92+'03.07.17'!O92+'10.07.17'!O92+'17.07.17'!O92+'24.07.17'!O92+'31.07.17'!O92+'07.08.17'!O92+'14.08.17'!O92+'21.08.17'!O92+'28.08.17'!O92+'04.09.17'!O92+'11.09.17'!O92+'18.09.17'!O92+'25.09.17'!O92+'02.10.17'!O92+'09.10.17'!O92+'16.10.17'!O92+'23.10.17'!O92+'30.10.17'!O92+'06.11.17'!O92+'13.11.17'!O92+'20.11.17'!O92+'27.11.17'!O92+'04.12.17'!O92+'11.12.17'!O92+'18.12.17'!O92+'25.12.17'!O92+'02.01.18'!O92</f>
        <v>0</v>
      </c>
      <c r="P92" s="26">
        <f>'10.01.17'!P74+'16.01.17'!P75+'23.01.17'!P84+'30.01.17'!P86+'06.02.17'!P89+'13.02.17'!P91+'20.02.17'!P91+'27.02.17'!P92+'06.03.17'!P92+'13.03.17'!P92+'20.03.17'!P92+'27.03.17'!P92+'03.04.17'!P92+'10.04.17'!P92+'18.04.17'!P92+'24.04.17'!P92+'03.05.17'!P92+'10.05.17'!P92+'15.05.17'!P92+'22.05.17'!P92+'29.05.17'!P92+'06.06.17'!P92+'12.06.17'!P92+'19.06.17'!P92+'26.06.17'!P92+'03.07.17'!P92+'10.07.17'!P92+'17.07.17'!P92+'24.07.17'!P92+'31.07.17'!P92+'07.08.17'!P92+'14.08.17'!P92+'21.08.17'!P92+'28.08.17'!P92+'04.09.17'!P92+'11.09.17'!P92+'18.09.17'!P92+'25.09.17'!P92+'02.10.17'!P92+'09.10.17'!P92+'16.10.17'!P92+'23.10.17'!P92+'30.10.17'!P92+'06.11.17'!P92+'13.11.17'!P92+'20.11.17'!P92+'27.11.17'!P92+'04.12.17'!P92+'11.12.17'!P92+'18.12.17'!P92+'25.12.17'!P92+'02.01.18'!P92</f>
        <v>0</v>
      </c>
      <c r="Q92" s="30">
        <f t="shared" si="8"/>
        <v>0</v>
      </c>
      <c r="R92" s="2">
        <v>1</v>
      </c>
      <c r="S92" s="2">
        <v>0</v>
      </c>
      <c r="T92" s="2" t="str">
        <f t="shared" si="9"/>
        <v/>
      </c>
      <c r="U92" s="2" t="str">
        <f t="shared" si="10"/>
        <v/>
      </c>
      <c r="V92" s="2" t="str">
        <f t="shared" si="11"/>
        <v/>
      </c>
      <c r="X92" s="60"/>
    </row>
    <row r="93" spans="1:24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f>'10.01.17'!H75+'16.01.17'!H76+'23.01.17'!H85+'30.01.17'!H87+'06.02.17'!H90+'13.02.17'!H92+'20.02.17'!H92+'27.02.17'!H93+'06.03.17'!H93+'13.03.17'!H93+'20.03.17'!H93+'27.03.17'!H93+'03.04.17'!H93+'10.04.17'!H93+'18.04.17'!H93+'24.04.17'!H93+'03.05.17'!H93+'10.05.17'!H93+'15.05.17'!H93+'22.05.17'!H93+'29.05.17'!H93+'06.06.17'!H93+'12.06.17'!H93+'19.06.17'!H93+'26.06.17'!H93+'03.07.17'!H93+'10.07.17'!H93+'17.07.17'!H93+'24.07.17'!H93+'31.07.17'!H93+'07.08.17'!H93+'14.08.17'!H93+'21.08.17'!H93+'28.08.17'!H93+'04.09.17'!H93+'11.09.17'!H93+'18.09.17'!H93+'25.09.17'!H93+'02.10.17'!H93+'09.10.17'!H93+'16.10.17'!H93+'23.10.17'!H93+'30.10.17'!H93+'06.11.17'!H93+'13.11.17'!H93+'20.11.17'!H93+'27.11.17'!H93+'04.12.17'!H93+'11.12.17'!H93+'18.12.17'!H93+'25.12.17'!H93+'02.01.18'!H93</f>
        <v>18</v>
      </c>
      <c r="I93" s="25">
        <f>'10.01.17'!I75+'16.01.17'!I76+'23.01.17'!I85+'30.01.17'!I87+'06.02.17'!I90+'13.02.17'!I92+'20.02.17'!I92+'27.02.17'!I93+'06.03.17'!I93+'13.03.17'!I93+'20.03.17'!I93+'27.03.17'!I93+'03.04.17'!I93+'10.04.17'!I93+'18.04.17'!I93+'24.04.17'!I93+'03.05.17'!I93+'10.05.17'!I93+'15.05.17'!I93+'22.05.17'!I93+'29.05.17'!I93+'06.06.17'!I93+'12.06.17'!I93+'19.06.17'!I93+'26.06.17'!I93+'03.07.17'!I93+'10.07.17'!I93+'17.07.17'!I93+'24.07.17'!I93+'31.07.17'!I93+'07.08.17'!I93+'14.08.17'!I93+'21.08.17'!I93+'28.08.17'!I93+'04.09.17'!I93+'11.09.17'!I93+'18.09.17'!I93+'25.09.17'!I93+'02.10.17'!I93+'09.10.17'!I93+'16.10.17'!I93+'23.10.17'!I93+'30.10.17'!I93+'06.11.17'!I93+'13.11.17'!I93+'20.11.17'!I93+'27.11.17'!I93+'04.12.17'!I93+'11.12.17'!I93+'18.12.17'!I93+'25.12.17'!I93+'02.01.18'!I93</f>
        <v>16</v>
      </c>
      <c r="J93" s="25">
        <f>'10.01.17'!J75+'16.01.17'!J76+'23.01.17'!J85+'30.01.17'!J87+'06.02.17'!J90+'13.02.17'!J92+'20.02.17'!J92+'27.02.17'!J93+'06.03.17'!J93+'13.03.17'!J93+'20.03.17'!J93+'27.03.17'!J93+'03.04.17'!J93+'10.04.17'!J93+'18.04.17'!J93+'24.04.17'!J93+'03.05.17'!J93+'10.05.17'!J93+'15.05.17'!J93+'22.05.17'!J93+'29.05.17'!J93+'06.06.17'!J93+'12.06.17'!J93+'19.06.17'!J93+'26.06.17'!J93+'03.07.17'!J93+'10.07.17'!J93+'17.07.17'!J93+'24.07.17'!J93+'31.07.17'!J93+'07.08.17'!J93+'14.08.17'!J93+'21.08.17'!J93+'28.08.17'!J93+'04.09.17'!J93+'11.09.17'!J93+'18.09.17'!J93+'25.09.17'!J93+'02.10.17'!J93+'09.10.17'!J93+'16.10.17'!J93+'23.10.17'!J93+'30.10.17'!J93+'06.11.17'!J93+'13.11.17'!J93+'20.11.17'!J93+'27.11.17'!J93+'04.12.17'!J93+'11.12.17'!J93+'18.12.17'!J93+'25.12.17'!J93+'02.01.18'!J93</f>
        <v>27</v>
      </c>
      <c r="K93" s="26">
        <f>'10.01.17'!K75+'16.01.17'!K76+'23.01.17'!K85+'30.01.17'!K87+'06.02.17'!K90+'13.02.17'!K92+'20.02.17'!K92+'27.02.17'!K93+'06.03.17'!K93+'13.03.17'!K93+'20.03.17'!K93+'27.03.17'!K93+'03.04.17'!K93+'10.04.17'!K93+'18.04.17'!K93+'24.04.17'!K93+'03.05.17'!K93+'10.05.17'!K93+'15.05.17'!K93+'22.05.17'!K93+'29.05.17'!K93+'06.06.17'!K93+'12.06.17'!K93+'19.06.17'!K93+'26.06.17'!K93+'03.07.17'!K93+'10.07.17'!K93+'17.07.17'!K93+'24.07.17'!K93+'31.07.17'!K93+'07.08.17'!K93+'14.08.17'!K93+'21.08.17'!K93+'28.08.17'!K93+'04.09.17'!K93+'11.09.17'!K93+'18.09.17'!K93+'25.09.17'!K93+'02.10.17'!K93+'09.10.17'!K93+'16.10.17'!K93+'23.10.17'!K93+'30.10.17'!K93+'06.11.17'!K93+'13.11.17'!K93+'20.11.17'!K93+'27.11.17'!K93+'04.12.17'!K93+'11.12.17'!K93+'18.12.17'!K93+'25.12.17'!K93+'02.01.18'!K93</f>
        <v>38035.07</v>
      </c>
      <c r="L93" s="26">
        <f>'10.01.17'!L75+'16.01.17'!L76+'23.01.17'!L85+'30.01.17'!L87+'06.02.17'!L90+'13.02.17'!L92+'20.02.17'!L92+'27.02.17'!L93+'06.03.17'!L93+'13.03.17'!L93+'20.03.17'!L93+'27.03.17'!L93+'03.04.17'!L93+'10.04.17'!L93+'18.04.17'!L93+'24.04.17'!L93+'03.05.17'!L93+'10.05.17'!L93+'15.05.17'!L93+'22.05.17'!L93+'29.05.17'!L93+'06.06.17'!L93+'12.06.17'!L93+'19.06.17'!L93+'26.06.17'!L93+'03.07.17'!L93+'10.07.17'!L93+'17.07.17'!L93+'24.07.17'!L93+'31.07.17'!L93+'07.08.17'!L93+'14.08.17'!L93+'21.08.17'!L93+'28.08.17'!L93+'04.09.17'!L93+'11.09.17'!L93+'18.09.17'!L93+'25.09.17'!L93+'02.10.17'!L93+'09.10.17'!L93+'16.10.17'!L93+'23.10.17'!L93+'30.10.17'!L93+'06.11.17'!L93+'13.11.17'!L93+'20.11.17'!L93+'27.11.17'!L93+'04.12.17'!L93+'11.12.17'!L93+'18.12.17'!L93+'25.12.17'!L93+'02.01.18'!L93</f>
        <v>38035.07</v>
      </c>
      <c r="M93" s="27">
        <f t="shared" si="7"/>
        <v>0</v>
      </c>
      <c r="N93" s="25">
        <f>'10.01.17'!N75+'16.01.17'!N76+'23.01.17'!N85+'30.01.17'!N87+'06.02.17'!N90+'13.02.17'!N92+'20.02.17'!N92+'27.02.17'!N93+'06.03.17'!N93+'13.03.17'!N93+'20.03.17'!N93+'27.03.17'!N93+'03.04.17'!N93+'10.04.17'!N93+'18.04.17'!N93+'24.04.17'!N93+'03.05.17'!N93+'10.05.17'!N93+'15.05.17'!N93+'22.05.17'!N93+'29.05.17'!N93+'06.06.17'!N93+'12.06.17'!N93+'19.06.17'!N93+'26.06.17'!N93+'03.07.17'!N93+'10.07.17'!N93+'17.07.17'!N93+'24.07.17'!N93+'31.07.17'!N93+'07.08.17'!N93+'14.08.17'!N93+'21.08.17'!N93+'28.08.17'!N93+'04.09.17'!N93+'11.09.17'!N93+'18.09.17'!N93+'25.09.17'!N93+'02.10.17'!N93+'09.10.17'!N93+'16.10.17'!N93+'23.10.17'!N93+'30.10.17'!N93+'06.11.17'!N93+'13.11.17'!N93+'20.11.17'!N93+'27.11.17'!N93+'04.12.17'!N93+'11.12.17'!N93+'18.12.17'!N93+'25.12.17'!N93+'02.01.18'!N93</f>
        <v>0</v>
      </c>
      <c r="O93" s="26">
        <f>'10.01.17'!O75+'16.01.17'!O76+'23.01.17'!O85+'30.01.17'!O87+'06.02.17'!O90+'13.02.17'!O92+'20.02.17'!O92+'27.02.17'!O93+'06.03.17'!O93+'13.03.17'!O93+'20.03.17'!O93+'27.03.17'!O93+'03.04.17'!O93+'10.04.17'!O93+'18.04.17'!O93+'24.04.17'!O93+'03.05.17'!O93+'10.05.17'!O93+'15.05.17'!O93+'22.05.17'!O93+'29.05.17'!O93+'06.06.17'!O93+'12.06.17'!O93+'19.06.17'!O93+'26.06.17'!O93+'03.07.17'!O93+'10.07.17'!O93+'17.07.17'!O93+'24.07.17'!O93+'31.07.17'!O93+'07.08.17'!O93+'14.08.17'!O93+'21.08.17'!O93+'28.08.17'!O93+'04.09.17'!O93+'11.09.17'!O93+'18.09.17'!O93+'25.09.17'!O93+'02.10.17'!O93+'09.10.17'!O93+'16.10.17'!O93+'23.10.17'!O93+'30.10.17'!O93+'06.11.17'!O93+'13.11.17'!O93+'20.11.17'!O93+'27.11.17'!O93+'04.12.17'!O93+'11.12.17'!O93+'18.12.17'!O93+'25.12.17'!O93+'02.01.18'!O93</f>
        <v>0</v>
      </c>
      <c r="P93" s="26">
        <f>'10.01.17'!P75+'16.01.17'!P76+'23.01.17'!P85+'30.01.17'!P87+'06.02.17'!P90+'13.02.17'!P92+'20.02.17'!P92+'27.02.17'!P93+'06.03.17'!P93+'13.03.17'!P93+'20.03.17'!P93+'27.03.17'!P93+'03.04.17'!P93+'10.04.17'!P93+'18.04.17'!P93+'24.04.17'!P93+'03.05.17'!P93+'10.05.17'!P93+'15.05.17'!P93+'22.05.17'!P93+'29.05.17'!P93+'06.06.17'!P93+'12.06.17'!P93+'19.06.17'!P93+'26.06.17'!P93+'03.07.17'!P93+'10.07.17'!P93+'17.07.17'!P93+'24.07.17'!P93+'31.07.17'!P93+'07.08.17'!P93+'14.08.17'!P93+'21.08.17'!P93+'28.08.17'!P93+'04.09.17'!P93+'11.09.17'!P93+'18.09.17'!P93+'25.09.17'!P93+'02.10.17'!P93+'09.10.17'!P93+'16.10.17'!P93+'23.10.17'!P93+'30.10.17'!P93+'06.11.17'!P93+'13.11.17'!P93+'20.11.17'!P93+'27.11.17'!P93+'04.12.17'!P93+'11.12.17'!P93+'18.12.17'!P93+'25.12.17'!P93+'02.01.18'!P93</f>
        <v>0</v>
      </c>
      <c r="Q93" s="30">
        <f t="shared" si="8"/>
        <v>0</v>
      </c>
      <c r="R93" s="2">
        <v>1</v>
      </c>
      <c r="S93" s="2">
        <v>0</v>
      </c>
      <c r="T93" s="2" t="str">
        <f t="shared" si="9"/>
        <v/>
      </c>
      <c r="U93" s="2" t="str">
        <f t="shared" si="10"/>
        <v/>
      </c>
      <c r="V93" s="2" t="str">
        <f t="shared" si="11"/>
        <v/>
      </c>
      <c r="X93" s="60"/>
    </row>
    <row r="94" spans="1:24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>
        <f>'10.01.17'!H76+'16.01.17'!H77+'23.01.17'!H86+'30.01.17'!H88+'06.02.17'!H91+'13.02.17'!H93+'20.02.17'!H93+'27.02.17'!H94+'06.03.17'!H94+'13.03.17'!H94+'20.03.17'!H94+'27.03.17'!H94+'03.04.17'!H94+'10.04.17'!H94+'18.04.17'!H94+'24.04.17'!H94+'03.05.17'!H94+'10.05.17'!H94+'15.05.17'!H94+'22.05.17'!H94+'29.05.17'!H94+'06.06.17'!H94+'12.06.17'!H94+'19.06.17'!H94+'26.06.17'!H94+'03.07.17'!H94+'10.07.17'!H94+'17.07.17'!H94+'24.07.17'!H94+'31.07.17'!H94+'07.08.17'!H94+'14.08.17'!H94+'21.08.17'!H94+'28.08.17'!H94+'04.09.17'!H94+'11.09.17'!H94+'18.09.17'!H94+'25.09.17'!H94+'02.10.17'!H94+'09.10.17'!H94+'16.10.17'!H94+'23.10.17'!H94+'30.10.17'!H94+'06.11.17'!H94+'13.11.17'!H94+'20.11.17'!H94+'27.11.17'!H94+'04.12.17'!H94+'11.12.17'!H94+'18.12.17'!H94+'25.12.17'!H94+'02.01.18'!H94</f>
        <v>2</v>
      </c>
      <c r="I94" s="25">
        <f>'10.01.17'!I76+'16.01.17'!I77+'23.01.17'!I86+'30.01.17'!I88+'06.02.17'!I91+'13.02.17'!I93+'20.02.17'!I93+'27.02.17'!I94+'06.03.17'!I94+'13.03.17'!I94+'20.03.17'!I94+'27.03.17'!I94+'03.04.17'!I94+'10.04.17'!I94+'18.04.17'!I94+'24.04.17'!I94+'03.05.17'!I94+'10.05.17'!I94+'15.05.17'!I94+'22.05.17'!I94+'29.05.17'!I94+'06.06.17'!I94+'12.06.17'!I94+'19.06.17'!I94+'26.06.17'!I94+'03.07.17'!I94+'10.07.17'!I94+'17.07.17'!I94+'24.07.17'!I94+'31.07.17'!I94+'07.08.17'!I94+'14.08.17'!I94+'21.08.17'!I94+'28.08.17'!I94+'04.09.17'!I94+'11.09.17'!I94+'18.09.17'!I94+'25.09.17'!I94+'02.10.17'!I94+'09.10.17'!I94+'16.10.17'!I94+'23.10.17'!I94+'30.10.17'!I94+'06.11.17'!I94+'13.11.17'!I94+'20.11.17'!I94+'27.11.17'!I94+'04.12.17'!I94+'11.12.17'!I94+'18.12.17'!I94+'25.12.17'!I94+'02.01.18'!I94</f>
        <v>1</v>
      </c>
      <c r="J94" s="25">
        <f>'10.01.17'!J76+'16.01.17'!J77+'23.01.17'!J86+'30.01.17'!J88+'06.02.17'!J91+'13.02.17'!J93+'20.02.17'!J93+'27.02.17'!J94+'06.03.17'!J94+'13.03.17'!J94+'20.03.17'!J94+'27.03.17'!J94+'03.04.17'!J94+'10.04.17'!J94+'18.04.17'!J94+'24.04.17'!J94+'03.05.17'!J94+'10.05.17'!J94+'15.05.17'!J94+'22.05.17'!J94+'29.05.17'!J94+'06.06.17'!J94+'12.06.17'!J94+'19.06.17'!J94+'26.06.17'!J94+'03.07.17'!J94+'10.07.17'!J94+'17.07.17'!J94+'24.07.17'!J94+'31.07.17'!J94+'07.08.17'!J94+'14.08.17'!J94+'21.08.17'!J94+'28.08.17'!J94+'04.09.17'!J94+'11.09.17'!J94+'18.09.17'!J94+'25.09.17'!J94+'02.10.17'!J94+'09.10.17'!J94+'16.10.17'!J94+'23.10.17'!J94+'30.10.17'!J94+'06.11.17'!J94+'13.11.17'!J94+'20.11.17'!J94+'27.11.17'!J94+'04.12.17'!J94+'11.12.17'!J94+'18.12.17'!J94+'25.12.17'!J94+'02.01.18'!J94</f>
        <v>1</v>
      </c>
      <c r="K94" s="26">
        <f>'10.01.17'!K76+'16.01.17'!K77+'23.01.17'!K86+'30.01.17'!K88+'06.02.17'!K91+'13.02.17'!K93+'20.02.17'!K93+'27.02.17'!K94+'06.03.17'!K94+'13.03.17'!K94+'20.03.17'!K94+'27.03.17'!K94+'03.04.17'!K94+'10.04.17'!K94+'18.04.17'!K94+'24.04.17'!K94+'03.05.17'!K94+'10.05.17'!K94+'15.05.17'!K94+'22.05.17'!K94+'29.05.17'!K94+'06.06.17'!K94+'12.06.17'!K94+'19.06.17'!K94+'26.06.17'!K94+'03.07.17'!K94+'10.07.17'!K94+'17.07.17'!K94+'24.07.17'!K94+'31.07.17'!K94+'07.08.17'!K94+'14.08.17'!K94+'21.08.17'!K94+'28.08.17'!K94+'04.09.17'!K94+'11.09.17'!K94+'18.09.17'!K94+'25.09.17'!K94+'02.10.17'!K94+'09.10.17'!K94+'16.10.17'!K94+'23.10.17'!K94+'30.10.17'!K94+'06.11.17'!K94+'13.11.17'!K94+'20.11.17'!K94+'27.11.17'!K94+'04.12.17'!K94+'11.12.17'!K94+'18.12.17'!K94+'25.12.17'!K94+'02.01.18'!K94</f>
        <v>926.2</v>
      </c>
      <c r="L94" s="26">
        <f>'10.01.17'!L76+'16.01.17'!L77+'23.01.17'!L86+'30.01.17'!L88+'06.02.17'!L91+'13.02.17'!L93+'20.02.17'!L93+'27.02.17'!L94+'06.03.17'!L94+'13.03.17'!L94+'20.03.17'!L94+'27.03.17'!L94+'03.04.17'!L94+'10.04.17'!L94+'18.04.17'!L94+'24.04.17'!L94+'03.05.17'!L94+'10.05.17'!L94+'15.05.17'!L94+'22.05.17'!L94+'29.05.17'!L94+'06.06.17'!L94+'12.06.17'!L94+'19.06.17'!L94+'26.06.17'!L94+'03.07.17'!L94+'10.07.17'!L94+'17.07.17'!L94+'24.07.17'!L94+'31.07.17'!L94+'07.08.17'!L94+'14.08.17'!L94+'21.08.17'!L94+'28.08.17'!L94+'04.09.17'!L94+'11.09.17'!L94+'18.09.17'!L94+'25.09.17'!L94+'02.10.17'!L94+'09.10.17'!L94+'16.10.17'!L94+'23.10.17'!L94+'30.10.17'!L94+'06.11.17'!L94+'13.11.17'!L94+'20.11.17'!L94+'27.11.17'!L94+'04.12.17'!L94+'11.12.17'!L94+'18.12.17'!L94+'25.12.17'!L94+'02.01.18'!L94</f>
        <v>926.2</v>
      </c>
      <c r="M94" s="27">
        <f t="shared" si="7"/>
        <v>0</v>
      </c>
      <c r="N94" s="25">
        <f>'10.01.17'!N76+'16.01.17'!N77+'23.01.17'!N86+'30.01.17'!N88+'06.02.17'!N91+'13.02.17'!N93+'20.02.17'!N93+'27.02.17'!N94+'06.03.17'!N94+'13.03.17'!N94+'20.03.17'!N94+'27.03.17'!N94+'03.04.17'!N94+'10.04.17'!N94+'18.04.17'!N94+'24.04.17'!N94+'03.05.17'!N94+'10.05.17'!N94+'15.05.17'!N94+'22.05.17'!N94+'29.05.17'!N94+'06.06.17'!N94+'12.06.17'!N94+'19.06.17'!N94+'26.06.17'!N94+'03.07.17'!N94+'10.07.17'!N94+'17.07.17'!N94+'24.07.17'!N94+'31.07.17'!N94+'07.08.17'!N94+'14.08.17'!N94+'21.08.17'!N94+'28.08.17'!N94+'04.09.17'!N94+'11.09.17'!N94+'18.09.17'!N94+'25.09.17'!N94+'02.10.17'!N94+'09.10.17'!N94+'16.10.17'!N94+'23.10.17'!N94+'30.10.17'!N94+'06.11.17'!N94+'13.11.17'!N94+'20.11.17'!N94+'27.11.17'!N94+'04.12.17'!N94+'11.12.17'!N94+'18.12.17'!N94+'25.12.17'!N94+'02.01.18'!N94</f>
        <v>0</v>
      </c>
      <c r="O94" s="26">
        <f>'10.01.17'!O76+'16.01.17'!O77+'23.01.17'!O86+'30.01.17'!O88+'06.02.17'!O91+'13.02.17'!O93+'20.02.17'!O93+'27.02.17'!O94+'06.03.17'!O94+'13.03.17'!O94+'20.03.17'!O94+'27.03.17'!O94+'03.04.17'!O94+'10.04.17'!O94+'18.04.17'!O94+'24.04.17'!O94+'03.05.17'!O94+'10.05.17'!O94+'15.05.17'!O94+'22.05.17'!O94+'29.05.17'!O94+'06.06.17'!O94+'12.06.17'!O94+'19.06.17'!O94+'26.06.17'!O94+'03.07.17'!O94+'10.07.17'!O94+'17.07.17'!O94+'24.07.17'!O94+'31.07.17'!O94+'07.08.17'!O94+'14.08.17'!O94+'21.08.17'!O94+'28.08.17'!O94+'04.09.17'!O94+'11.09.17'!O94+'18.09.17'!O94+'25.09.17'!O94+'02.10.17'!O94+'09.10.17'!O94+'16.10.17'!O94+'23.10.17'!O94+'30.10.17'!O94+'06.11.17'!O94+'13.11.17'!O94+'20.11.17'!O94+'27.11.17'!O94+'04.12.17'!O94+'11.12.17'!O94+'18.12.17'!O94+'25.12.17'!O94+'02.01.18'!O94</f>
        <v>0</v>
      </c>
      <c r="P94" s="26">
        <f>'10.01.17'!P76+'16.01.17'!P77+'23.01.17'!P86+'30.01.17'!P88+'06.02.17'!P91+'13.02.17'!P93+'20.02.17'!P93+'27.02.17'!P94+'06.03.17'!P94+'13.03.17'!P94+'20.03.17'!P94+'27.03.17'!P94+'03.04.17'!P94+'10.04.17'!P94+'18.04.17'!P94+'24.04.17'!P94+'03.05.17'!P94+'10.05.17'!P94+'15.05.17'!P94+'22.05.17'!P94+'29.05.17'!P94+'06.06.17'!P94+'12.06.17'!P94+'19.06.17'!P94+'26.06.17'!P94+'03.07.17'!P94+'10.07.17'!P94+'17.07.17'!P94+'24.07.17'!P94+'31.07.17'!P94+'07.08.17'!P94+'14.08.17'!P94+'21.08.17'!P94+'28.08.17'!P94+'04.09.17'!P94+'11.09.17'!P94+'18.09.17'!P94+'25.09.17'!P94+'02.10.17'!P94+'09.10.17'!P94+'16.10.17'!P94+'23.10.17'!P94+'30.10.17'!P94+'06.11.17'!P94+'13.11.17'!P94+'20.11.17'!P94+'27.11.17'!P94+'04.12.17'!P94+'11.12.17'!P94+'18.12.17'!P94+'25.12.17'!P94+'02.01.18'!P94</f>
        <v>0</v>
      </c>
      <c r="Q94" s="30">
        <f t="shared" si="8"/>
        <v>0</v>
      </c>
      <c r="R94" s="2">
        <v>1</v>
      </c>
      <c r="S94" s="2">
        <v>0</v>
      </c>
      <c r="T94" s="2" t="str">
        <f t="shared" si="9"/>
        <v/>
      </c>
      <c r="U94" s="2" t="str">
        <f t="shared" si="10"/>
        <v/>
      </c>
      <c r="V94" s="2" t="str">
        <f t="shared" si="11"/>
        <v/>
      </c>
      <c r="X94" s="60"/>
    </row>
    <row r="95" spans="1:24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f>'10.01.17'!H77+'16.01.17'!H78+'23.01.17'!H87+'30.01.17'!H89+'06.02.17'!H92+'13.02.17'!H94+'20.02.17'!H94+'27.02.17'!H95+'06.03.17'!H95+'13.03.17'!H95+'20.03.17'!H95+'27.03.17'!H95+'03.04.17'!H95+'10.04.17'!H95+'18.04.17'!H95+'24.04.17'!H95+'03.05.17'!H95+'10.05.17'!H95+'15.05.17'!H95+'22.05.17'!H95+'29.05.17'!H95+'06.06.17'!H95+'12.06.17'!H95+'19.06.17'!H95+'26.06.17'!H95+'03.07.17'!H95+'10.07.17'!H95+'17.07.17'!H95+'24.07.17'!H95+'31.07.17'!H95+'07.08.17'!H95+'14.08.17'!H95+'21.08.17'!H95+'28.08.17'!H95+'04.09.17'!H95+'11.09.17'!H95+'18.09.17'!H95+'25.09.17'!H95+'02.10.17'!H95+'09.10.17'!H95+'16.10.17'!H95+'23.10.17'!H95+'30.10.17'!H95+'06.11.17'!H95+'13.11.17'!H95+'20.11.17'!H95+'27.11.17'!H95+'04.12.17'!H95+'11.12.17'!H95+'18.12.17'!H95+'25.12.17'!H95+'02.01.18'!H95</f>
        <v>24</v>
      </c>
      <c r="I95" s="25">
        <f>'10.01.17'!I77+'16.01.17'!I78+'23.01.17'!I87+'30.01.17'!I89+'06.02.17'!I92+'13.02.17'!I94+'20.02.17'!I94+'27.02.17'!I95+'06.03.17'!I95+'13.03.17'!I95+'20.03.17'!I95+'27.03.17'!I95+'03.04.17'!I95+'10.04.17'!I95+'18.04.17'!I95+'24.04.17'!I95+'03.05.17'!I95+'10.05.17'!I95+'15.05.17'!I95+'22.05.17'!I95+'29.05.17'!I95+'06.06.17'!I95+'12.06.17'!I95+'19.06.17'!I95+'26.06.17'!I95+'03.07.17'!I95+'10.07.17'!I95+'17.07.17'!I95+'24.07.17'!I95+'31.07.17'!I95+'07.08.17'!I95+'14.08.17'!I95+'21.08.17'!I95+'28.08.17'!I95+'04.09.17'!I95+'11.09.17'!I95+'18.09.17'!I95+'25.09.17'!I95+'02.10.17'!I95+'09.10.17'!I95+'16.10.17'!I95+'23.10.17'!I95+'30.10.17'!I95+'06.11.17'!I95+'13.11.17'!I95+'20.11.17'!I95+'27.11.17'!I95+'04.12.17'!I95+'11.12.17'!I95+'18.12.17'!I95+'25.12.17'!I95+'02.01.18'!I95</f>
        <v>14</v>
      </c>
      <c r="J95" s="25">
        <f>'10.01.17'!J77+'16.01.17'!J78+'23.01.17'!J87+'30.01.17'!J89+'06.02.17'!J92+'13.02.17'!J94+'20.02.17'!J94+'27.02.17'!J95+'06.03.17'!J95+'13.03.17'!J95+'20.03.17'!J95+'27.03.17'!J95+'03.04.17'!J95+'10.04.17'!J95+'18.04.17'!J95+'24.04.17'!J95+'03.05.17'!J95+'10.05.17'!J95+'15.05.17'!J95+'22.05.17'!J95+'29.05.17'!J95+'06.06.17'!J95+'12.06.17'!J95+'19.06.17'!J95+'26.06.17'!J95+'03.07.17'!J95+'10.07.17'!J95+'17.07.17'!J95+'24.07.17'!J95+'31.07.17'!J95+'07.08.17'!J95+'14.08.17'!J95+'21.08.17'!J95+'28.08.17'!J95+'04.09.17'!J95+'11.09.17'!J95+'18.09.17'!J95+'25.09.17'!J95+'02.10.17'!J95+'09.10.17'!J95+'16.10.17'!J95+'23.10.17'!J95+'30.10.17'!J95+'06.11.17'!J95+'13.11.17'!J95+'20.11.17'!J95+'27.11.17'!J95+'04.12.17'!J95+'11.12.17'!J95+'18.12.17'!J95+'25.12.17'!J95+'02.01.18'!J95</f>
        <v>19</v>
      </c>
      <c r="K95" s="26">
        <f>'10.01.17'!K77+'16.01.17'!K78+'23.01.17'!K87+'30.01.17'!K89+'06.02.17'!K92+'13.02.17'!K94+'20.02.17'!K94+'27.02.17'!K95+'06.03.17'!K95+'13.03.17'!K95+'20.03.17'!K95+'27.03.17'!K95+'03.04.17'!K95+'10.04.17'!K95+'18.04.17'!K95+'24.04.17'!K95+'03.05.17'!K95+'10.05.17'!K95+'15.05.17'!K95+'22.05.17'!K95+'29.05.17'!K95+'06.06.17'!K95+'12.06.17'!K95+'19.06.17'!K95+'26.06.17'!K95+'03.07.17'!K95+'10.07.17'!K95+'17.07.17'!K95+'24.07.17'!K95+'31.07.17'!K95+'07.08.17'!K95+'14.08.17'!K95+'21.08.17'!K95+'28.08.17'!K95+'04.09.17'!K95+'11.09.17'!K95+'18.09.17'!K95+'25.09.17'!K95+'02.10.17'!K95+'09.10.17'!K95+'16.10.17'!K95+'23.10.17'!K95+'30.10.17'!K95+'06.11.17'!K95+'13.11.17'!K95+'20.11.17'!K95+'27.11.17'!K95+'04.12.17'!K95+'11.12.17'!K95+'18.12.17'!K95+'25.12.17'!K95+'02.01.18'!K95</f>
        <v>17087.41</v>
      </c>
      <c r="L95" s="26">
        <f>'10.01.17'!L77+'16.01.17'!L78+'23.01.17'!L87+'30.01.17'!L89+'06.02.17'!L92+'13.02.17'!L94+'20.02.17'!L94+'27.02.17'!L95+'06.03.17'!L95+'13.03.17'!L95+'20.03.17'!L95+'27.03.17'!L95+'03.04.17'!L95+'10.04.17'!L95+'18.04.17'!L95+'24.04.17'!L95+'03.05.17'!L95+'10.05.17'!L95+'15.05.17'!L95+'22.05.17'!L95+'29.05.17'!L95+'06.06.17'!L95+'12.06.17'!L95+'19.06.17'!L95+'26.06.17'!L95+'03.07.17'!L95+'10.07.17'!L95+'17.07.17'!L95+'24.07.17'!L95+'31.07.17'!L95+'07.08.17'!L95+'14.08.17'!L95+'21.08.17'!L95+'28.08.17'!L95+'04.09.17'!L95+'11.09.17'!L95+'18.09.17'!L95+'25.09.17'!L95+'02.10.17'!L95+'09.10.17'!L95+'16.10.17'!L95+'23.10.17'!L95+'30.10.17'!L95+'06.11.17'!L95+'13.11.17'!L95+'20.11.17'!L95+'27.11.17'!L95+'04.12.17'!L95+'11.12.17'!L95+'18.12.17'!L95+'25.12.17'!L95+'02.01.18'!L95</f>
        <v>17087.41</v>
      </c>
      <c r="M95" s="27">
        <f t="shared" si="7"/>
        <v>0</v>
      </c>
      <c r="N95" s="25">
        <f>'10.01.17'!N77+'16.01.17'!N78+'23.01.17'!N87+'30.01.17'!N89+'06.02.17'!N92+'13.02.17'!N94+'20.02.17'!N94+'27.02.17'!N95+'06.03.17'!N95+'13.03.17'!N95+'20.03.17'!N95+'27.03.17'!N95+'03.04.17'!N95+'10.04.17'!N95+'18.04.17'!N95+'24.04.17'!N95+'03.05.17'!N95+'10.05.17'!N95+'15.05.17'!N95+'22.05.17'!N95+'29.05.17'!N95+'06.06.17'!N95+'12.06.17'!N95+'19.06.17'!N95+'26.06.17'!N95+'03.07.17'!N95+'10.07.17'!N95+'17.07.17'!N95+'24.07.17'!N95+'31.07.17'!N95+'07.08.17'!N95+'14.08.17'!N95+'21.08.17'!N95+'28.08.17'!N95+'04.09.17'!N95+'11.09.17'!N95+'18.09.17'!N95+'25.09.17'!N95+'02.10.17'!N95+'09.10.17'!N95+'16.10.17'!N95+'23.10.17'!N95+'30.10.17'!N95+'06.11.17'!N95+'13.11.17'!N95+'20.11.17'!N95+'27.11.17'!N95+'04.12.17'!N95+'11.12.17'!N95+'18.12.17'!N95+'25.12.17'!N95+'02.01.18'!N95</f>
        <v>15</v>
      </c>
      <c r="O95" s="26">
        <f>'10.01.17'!O77+'16.01.17'!O78+'23.01.17'!O87+'30.01.17'!O89+'06.02.17'!O92+'13.02.17'!O94+'20.02.17'!O94+'27.02.17'!O95+'06.03.17'!O95+'13.03.17'!O95+'20.03.17'!O95+'27.03.17'!O95+'03.04.17'!O95+'10.04.17'!O95+'18.04.17'!O95+'24.04.17'!O95+'03.05.17'!O95+'10.05.17'!O95+'15.05.17'!O95+'22.05.17'!O95+'29.05.17'!O95+'06.06.17'!O95+'12.06.17'!O95+'19.06.17'!O95+'26.06.17'!O95+'03.07.17'!O95+'10.07.17'!O95+'17.07.17'!O95+'24.07.17'!O95+'31.07.17'!O95+'07.08.17'!O95+'14.08.17'!O95+'21.08.17'!O95+'28.08.17'!O95+'04.09.17'!O95+'11.09.17'!O95+'18.09.17'!O95+'25.09.17'!O95+'02.10.17'!O95+'09.10.17'!O95+'16.10.17'!O95+'23.10.17'!O95+'30.10.17'!O95+'06.11.17'!O95+'13.11.17'!O95+'20.11.17'!O95+'27.11.17'!O95+'04.12.17'!O95+'11.12.17'!O95+'18.12.17'!O95+'25.12.17'!O95+'02.01.18'!O95</f>
        <v>25435.83</v>
      </c>
      <c r="P95" s="26">
        <f>'10.01.17'!P77+'16.01.17'!P78+'23.01.17'!P87+'30.01.17'!P89+'06.02.17'!P92+'13.02.17'!P94+'20.02.17'!P94+'27.02.17'!P95+'06.03.17'!P95+'13.03.17'!P95+'20.03.17'!P95+'27.03.17'!P95+'03.04.17'!P95+'10.04.17'!P95+'18.04.17'!P95+'24.04.17'!P95+'03.05.17'!P95+'10.05.17'!P95+'15.05.17'!P95+'22.05.17'!P95+'29.05.17'!P95+'06.06.17'!P95+'12.06.17'!P95+'19.06.17'!P95+'26.06.17'!P95+'03.07.17'!P95+'10.07.17'!P95+'17.07.17'!P95+'24.07.17'!P95+'31.07.17'!P95+'07.08.17'!P95+'14.08.17'!P95+'21.08.17'!P95+'28.08.17'!P95+'04.09.17'!P95+'11.09.17'!P95+'18.09.17'!P95+'25.09.17'!P95+'02.10.17'!P95+'09.10.17'!P95+'16.10.17'!P95+'23.10.17'!P95+'30.10.17'!P95+'06.11.17'!P95+'13.11.17'!P95+'20.11.17'!P95+'27.11.17'!P95+'04.12.17'!P95+'11.12.17'!P95+'18.12.17'!P95+'25.12.17'!P95+'02.01.18'!P95</f>
        <v>25435.83</v>
      </c>
      <c r="Q95" s="30">
        <f t="shared" si="8"/>
        <v>0</v>
      </c>
      <c r="R95" s="2">
        <v>1</v>
      </c>
      <c r="S95" s="2">
        <v>0</v>
      </c>
      <c r="T95" s="2" t="str">
        <f t="shared" si="9"/>
        <v/>
      </c>
      <c r="U95" s="2" t="str">
        <f t="shared" si="10"/>
        <v/>
      </c>
      <c r="V95" s="2" t="str">
        <f t="shared" si="11"/>
        <v/>
      </c>
      <c r="X95" s="60"/>
    </row>
    <row r="96" spans="1:24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f>'10.01.17'!H78+'16.01.17'!H79+'23.01.17'!H88+'30.01.17'!H90+'06.02.17'!H93+'13.02.17'!H95+'20.02.17'!H95+'27.02.17'!H96+'06.03.17'!H96+'13.03.17'!H96+'20.03.17'!H96+'27.03.17'!H96+'03.04.17'!H96+'10.04.17'!H96+'18.04.17'!H96+'24.04.17'!H96+'03.05.17'!H96+'10.05.17'!H96+'15.05.17'!H96+'22.05.17'!H96+'29.05.17'!H96+'06.06.17'!H96+'12.06.17'!H96+'19.06.17'!H96+'26.06.17'!H96+'03.07.17'!H96+'10.07.17'!H96+'17.07.17'!H96+'24.07.17'!H96+'31.07.17'!H96+'07.08.17'!H96+'14.08.17'!H96+'21.08.17'!H96+'28.08.17'!H96+'04.09.17'!H96+'11.09.17'!H96+'18.09.17'!H96+'25.09.17'!H96+'02.10.17'!H96+'09.10.17'!H96+'16.10.17'!H96+'23.10.17'!H96+'30.10.17'!H96+'06.11.17'!H96+'13.11.17'!H96+'20.11.17'!H96+'27.11.17'!H96+'04.12.17'!H96+'11.12.17'!H96+'18.12.17'!H96+'25.12.17'!H96+'02.01.18'!H96</f>
        <v>29</v>
      </c>
      <c r="I96" s="25">
        <f>'10.01.17'!I78+'16.01.17'!I79+'23.01.17'!I88+'30.01.17'!I90+'06.02.17'!I93+'13.02.17'!I95+'20.02.17'!I95+'27.02.17'!I96+'06.03.17'!I96+'13.03.17'!I96+'20.03.17'!I96+'27.03.17'!I96+'03.04.17'!I96+'10.04.17'!I96+'18.04.17'!I96+'24.04.17'!I96+'03.05.17'!I96+'10.05.17'!I96+'15.05.17'!I96+'22.05.17'!I96+'29.05.17'!I96+'06.06.17'!I96+'12.06.17'!I96+'19.06.17'!I96+'26.06.17'!I96+'03.07.17'!I96+'10.07.17'!I96+'17.07.17'!I96+'24.07.17'!I96+'31.07.17'!I96+'07.08.17'!I96+'14.08.17'!I96+'21.08.17'!I96+'28.08.17'!I96+'04.09.17'!I96+'11.09.17'!I96+'18.09.17'!I96+'25.09.17'!I96+'02.10.17'!I96+'09.10.17'!I96+'16.10.17'!I96+'23.10.17'!I96+'30.10.17'!I96+'06.11.17'!I96+'13.11.17'!I96+'20.11.17'!I96+'27.11.17'!I96+'04.12.17'!I96+'11.12.17'!I96+'18.12.17'!I96+'25.12.17'!I96+'02.01.18'!I96</f>
        <v>22</v>
      </c>
      <c r="J96" s="25">
        <f>'10.01.17'!J78+'16.01.17'!J79+'23.01.17'!J88+'30.01.17'!J90+'06.02.17'!J93+'13.02.17'!J95+'20.02.17'!J95+'27.02.17'!J96+'06.03.17'!J96+'13.03.17'!J96+'20.03.17'!J96+'27.03.17'!J96+'03.04.17'!J96+'10.04.17'!J96+'18.04.17'!J96+'24.04.17'!J96+'03.05.17'!J96+'10.05.17'!J96+'15.05.17'!J96+'22.05.17'!J96+'29.05.17'!J96+'06.06.17'!J96+'12.06.17'!J96+'19.06.17'!J96+'26.06.17'!J96+'03.07.17'!J96+'10.07.17'!J96+'17.07.17'!J96+'24.07.17'!J96+'31.07.17'!J96+'07.08.17'!J96+'14.08.17'!J96+'21.08.17'!J96+'28.08.17'!J96+'04.09.17'!J96+'11.09.17'!J96+'18.09.17'!J96+'25.09.17'!J96+'02.10.17'!J96+'09.10.17'!J96+'16.10.17'!J96+'23.10.17'!J96+'30.10.17'!J96+'06.11.17'!J96+'13.11.17'!J96+'20.11.17'!J96+'27.11.17'!J96+'04.12.17'!J96+'11.12.17'!J96+'18.12.17'!J96+'25.12.17'!J96+'02.01.18'!J96</f>
        <v>27</v>
      </c>
      <c r="K96" s="26">
        <f>'10.01.17'!K78+'16.01.17'!K79+'23.01.17'!K88+'30.01.17'!K90+'06.02.17'!K93+'13.02.17'!K95+'20.02.17'!K95+'27.02.17'!K96+'06.03.17'!K96+'13.03.17'!K96+'20.03.17'!K96+'27.03.17'!K96+'03.04.17'!K96+'10.04.17'!K96+'18.04.17'!K96+'24.04.17'!K96+'03.05.17'!K96+'10.05.17'!K96+'15.05.17'!K96+'22.05.17'!K96+'29.05.17'!K96+'06.06.17'!K96+'12.06.17'!K96+'19.06.17'!K96+'26.06.17'!K96+'03.07.17'!K96+'10.07.17'!K96+'17.07.17'!K96+'24.07.17'!K96+'31.07.17'!K96+'07.08.17'!K96+'14.08.17'!K96+'21.08.17'!K96+'28.08.17'!K96+'04.09.17'!K96+'11.09.17'!K96+'18.09.17'!K96+'25.09.17'!K96+'02.10.17'!K96+'09.10.17'!K96+'16.10.17'!K96+'23.10.17'!K96+'30.10.17'!K96+'06.11.17'!K96+'13.11.17'!K96+'20.11.17'!K96+'27.11.17'!K96+'04.12.17'!K96+'11.12.17'!K96+'18.12.17'!K96+'25.12.17'!K96+'02.01.18'!K96</f>
        <v>33054.840000000004</v>
      </c>
      <c r="L96" s="26">
        <f>'10.01.17'!L78+'16.01.17'!L79+'23.01.17'!L88+'30.01.17'!L90+'06.02.17'!L93+'13.02.17'!L95+'20.02.17'!L95+'27.02.17'!L96+'06.03.17'!L96+'13.03.17'!L96+'20.03.17'!L96+'27.03.17'!L96+'03.04.17'!L96+'10.04.17'!L96+'18.04.17'!L96+'24.04.17'!L96+'03.05.17'!L96+'10.05.17'!L96+'15.05.17'!L96+'22.05.17'!L96+'29.05.17'!L96+'06.06.17'!L96+'12.06.17'!L96+'19.06.17'!L96+'26.06.17'!L96+'03.07.17'!L96+'10.07.17'!L96+'17.07.17'!L96+'24.07.17'!L96+'31.07.17'!L96+'07.08.17'!L96+'14.08.17'!L96+'21.08.17'!L96+'28.08.17'!L96+'04.09.17'!L96+'11.09.17'!L96+'18.09.17'!L96+'25.09.17'!L96+'02.10.17'!L96+'09.10.17'!L96+'16.10.17'!L96+'23.10.17'!L96+'30.10.17'!L96+'06.11.17'!L96+'13.11.17'!L96+'20.11.17'!L96+'27.11.17'!L96+'04.12.17'!L96+'11.12.17'!L96+'18.12.17'!L96+'25.12.17'!L96+'02.01.18'!L96</f>
        <v>33054.839999999997</v>
      </c>
      <c r="M96" s="27">
        <f t="shared" si="7"/>
        <v>0</v>
      </c>
      <c r="N96" s="25">
        <f>'10.01.17'!N78+'16.01.17'!N79+'23.01.17'!N88+'30.01.17'!N90+'06.02.17'!N93+'13.02.17'!N95+'20.02.17'!N95+'27.02.17'!N96+'06.03.17'!N96+'13.03.17'!N96+'20.03.17'!N96+'27.03.17'!N96+'03.04.17'!N96+'10.04.17'!N96+'18.04.17'!N96+'24.04.17'!N96+'03.05.17'!N96+'10.05.17'!N96+'15.05.17'!N96+'22.05.17'!N96+'29.05.17'!N96+'06.06.17'!N96+'12.06.17'!N96+'19.06.17'!N96+'26.06.17'!N96+'03.07.17'!N96+'10.07.17'!N96+'17.07.17'!N96+'24.07.17'!N96+'31.07.17'!N96+'07.08.17'!N96+'14.08.17'!N96+'21.08.17'!N96+'28.08.17'!N96+'04.09.17'!N96+'11.09.17'!N96+'18.09.17'!N96+'25.09.17'!N96+'02.10.17'!N96+'09.10.17'!N96+'16.10.17'!N96+'23.10.17'!N96+'30.10.17'!N96+'06.11.17'!N96+'13.11.17'!N96+'20.11.17'!N96+'27.11.17'!N96+'04.12.17'!N96+'11.12.17'!N96+'18.12.17'!N96+'25.12.17'!N96+'02.01.18'!N96</f>
        <v>8</v>
      </c>
      <c r="O96" s="26">
        <f>'10.01.17'!O78+'16.01.17'!O79+'23.01.17'!O88+'30.01.17'!O90+'06.02.17'!O93+'13.02.17'!O95+'20.02.17'!O95+'27.02.17'!O96+'06.03.17'!O96+'13.03.17'!O96+'20.03.17'!O96+'27.03.17'!O96+'03.04.17'!O96+'10.04.17'!O96+'18.04.17'!O96+'24.04.17'!O96+'03.05.17'!O96+'10.05.17'!O96+'15.05.17'!O96+'22.05.17'!O96+'29.05.17'!O96+'06.06.17'!O96+'12.06.17'!O96+'19.06.17'!O96+'26.06.17'!O96+'03.07.17'!O96+'10.07.17'!O96+'17.07.17'!O96+'24.07.17'!O96+'31.07.17'!O96+'07.08.17'!O96+'14.08.17'!O96+'21.08.17'!O96+'28.08.17'!O96+'04.09.17'!O96+'11.09.17'!O96+'18.09.17'!O96+'25.09.17'!O96+'02.10.17'!O96+'09.10.17'!O96+'16.10.17'!O96+'23.10.17'!O96+'30.10.17'!O96+'06.11.17'!O96+'13.11.17'!O96+'20.11.17'!O96+'27.11.17'!O96+'04.12.17'!O96+'11.12.17'!O96+'18.12.17'!O96+'25.12.17'!O96+'02.01.18'!O96</f>
        <v>11922.240000000002</v>
      </c>
      <c r="P96" s="26">
        <f>'10.01.17'!P78+'16.01.17'!P79+'23.01.17'!P88+'30.01.17'!P90+'06.02.17'!P93+'13.02.17'!P95+'20.02.17'!P95+'27.02.17'!P96+'06.03.17'!P96+'13.03.17'!P96+'20.03.17'!P96+'27.03.17'!P96+'03.04.17'!P96+'10.04.17'!P96+'18.04.17'!P96+'24.04.17'!P96+'03.05.17'!P96+'10.05.17'!P96+'15.05.17'!P96+'22.05.17'!P96+'29.05.17'!P96+'06.06.17'!P96+'12.06.17'!P96+'19.06.17'!P96+'26.06.17'!P96+'03.07.17'!P96+'10.07.17'!P96+'17.07.17'!P96+'24.07.17'!P96+'31.07.17'!P96+'07.08.17'!P96+'14.08.17'!P96+'21.08.17'!P96+'28.08.17'!P96+'04.09.17'!P96+'11.09.17'!P96+'18.09.17'!P96+'25.09.17'!P96+'02.10.17'!P96+'09.10.17'!P96+'16.10.17'!P96+'23.10.17'!P96+'30.10.17'!P96+'06.11.17'!P96+'13.11.17'!P96+'20.11.17'!P96+'27.11.17'!P96+'04.12.17'!P96+'11.12.17'!P96+'18.12.17'!P96+'25.12.17'!P96+'02.01.18'!P96</f>
        <v>11922.240000000002</v>
      </c>
      <c r="Q96" s="30">
        <f t="shared" si="8"/>
        <v>0</v>
      </c>
      <c r="R96" s="2">
        <v>1</v>
      </c>
      <c r="S96" s="2">
        <v>0</v>
      </c>
      <c r="T96" s="2" t="str">
        <f t="shared" si="9"/>
        <v/>
      </c>
      <c r="U96" s="2" t="str">
        <f t="shared" si="10"/>
        <v/>
      </c>
      <c r="V96" s="2" t="str">
        <f t="shared" si="11"/>
        <v/>
      </c>
      <c r="X96" s="60"/>
    </row>
    <row r="97" spans="1:24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f>'10.01.17'!H79+'16.01.17'!H80+'23.01.17'!H89+'30.01.17'!H91+'06.02.17'!H94+'13.02.17'!H96+'20.02.17'!H96+'27.02.17'!H97+'06.03.17'!H97+'13.03.17'!H97+'20.03.17'!H97+'27.03.17'!H97+'03.04.17'!H97+'10.04.17'!H97+'18.04.17'!H97+'24.04.17'!H97+'03.05.17'!H97+'10.05.17'!H97+'15.05.17'!H97+'22.05.17'!H97+'29.05.17'!H97+'06.06.17'!H97+'12.06.17'!H97+'19.06.17'!H97+'26.06.17'!H97+'03.07.17'!H97+'10.07.17'!H97+'17.07.17'!H97+'24.07.17'!H97+'31.07.17'!H97+'07.08.17'!H97+'14.08.17'!H97+'21.08.17'!H97+'28.08.17'!H97+'04.09.17'!H97+'11.09.17'!H97+'18.09.17'!H97+'25.09.17'!H97+'02.10.17'!H97+'09.10.17'!H97+'16.10.17'!H97+'23.10.17'!H97+'30.10.17'!H97+'06.11.17'!H97+'13.11.17'!H97+'20.11.17'!H97+'27.11.17'!H97+'04.12.17'!H97+'11.12.17'!H97+'18.12.17'!H97+'25.12.17'!H97+'02.01.18'!H97</f>
        <v>46</v>
      </c>
      <c r="I97" s="25">
        <f>'10.01.17'!I79+'16.01.17'!I80+'23.01.17'!I89+'30.01.17'!I91+'06.02.17'!I94+'13.02.17'!I96+'20.02.17'!I96+'27.02.17'!I97+'06.03.17'!I97+'13.03.17'!I97+'20.03.17'!I97+'27.03.17'!I97+'03.04.17'!I97+'10.04.17'!I97+'18.04.17'!I97+'24.04.17'!I97+'03.05.17'!I97+'10.05.17'!I97+'15.05.17'!I97+'22.05.17'!I97+'29.05.17'!I97+'06.06.17'!I97+'12.06.17'!I97+'19.06.17'!I97+'26.06.17'!I97+'03.07.17'!I97+'10.07.17'!I97+'17.07.17'!I97+'24.07.17'!I97+'31.07.17'!I97+'07.08.17'!I97+'14.08.17'!I97+'21.08.17'!I97+'28.08.17'!I97+'04.09.17'!I97+'11.09.17'!I97+'18.09.17'!I97+'25.09.17'!I97+'02.10.17'!I97+'09.10.17'!I97+'16.10.17'!I97+'23.10.17'!I97+'30.10.17'!I97+'06.11.17'!I97+'13.11.17'!I97+'20.11.17'!I97+'27.11.17'!I97+'04.12.17'!I97+'11.12.17'!I97+'18.12.17'!I97+'25.12.17'!I97+'02.01.18'!I97</f>
        <v>31</v>
      </c>
      <c r="J97" s="25">
        <f>'10.01.17'!J79+'16.01.17'!J80+'23.01.17'!J89+'30.01.17'!J91+'06.02.17'!J94+'13.02.17'!J96+'20.02.17'!J96+'27.02.17'!J97+'06.03.17'!J97+'13.03.17'!J97+'20.03.17'!J97+'27.03.17'!J97+'03.04.17'!J97+'10.04.17'!J97+'18.04.17'!J97+'24.04.17'!J97+'03.05.17'!J97+'10.05.17'!J97+'15.05.17'!J97+'22.05.17'!J97+'29.05.17'!J97+'06.06.17'!J97+'12.06.17'!J97+'19.06.17'!J97+'26.06.17'!J97+'03.07.17'!J97+'10.07.17'!J97+'17.07.17'!J97+'24.07.17'!J97+'31.07.17'!J97+'07.08.17'!J97+'14.08.17'!J97+'21.08.17'!J97+'28.08.17'!J97+'04.09.17'!J97+'11.09.17'!J97+'18.09.17'!J97+'25.09.17'!J97+'02.10.17'!J97+'09.10.17'!J97+'16.10.17'!J97+'23.10.17'!J97+'30.10.17'!J97+'06.11.17'!J97+'13.11.17'!J97+'20.11.17'!J97+'27.11.17'!J97+'04.12.17'!J97+'11.12.17'!J97+'18.12.17'!J97+'25.12.17'!J97+'02.01.18'!J97</f>
        <v>32</v>
      </c>
      <c r="K97" s="26">
        <f>'10.01.17'!K79+'16.01.17'!K80+'23.01.17'!K89+'30.01.17'!K91+'06.02.17'!K94+'13.02.17'!K96+'20.02.17'!K96+'27.02.17'!K97+'06.03.17'!K97+'13.03.17'!K97+'20.03.17'!K97+'27.03.17'!K97+'03.04.17'!K97+'10.04.17'!K97+'18.04.17'!K97+'24.04.17'!K97+'03.05.17'!K97+'10.05.17'!K97+'15.05.17'!K97+'22.05.17'!K97+'29.05.17'!K97+'06.06.17'!K97+'12.06.17'!K97+'19.06.17'!K97+'26.06.17'!K97+'03.07.17'!K97+'10.07.17'!K97+'17.07.17'!K97+'24.07.17'!K97+'31.07.17'!K97+'07.08.17'!K97+'14.08.17'!K97+'21.08.17'!K97+'28.08.17'!K97+'04.09.17'!K97+'11.09.17'!K97+'18.09.17'!K97+'25.09.17'!K97+'02.10.17'!K97+'09.10.17'!K97+'16.10.17'!K97+'23.10.17'!K97+'30.10.17'!K97+'06.11.17'!K97+'13.11.17'!K97+'20.11.17'!K97+'27.11.17'!K97+'04.12.17'!K97+'11.12.17'!K97+'18.12.17'!K97+'25.12.17'!K97+'02.01.18'!K97</f>
        <v>58153.149999999987</v>
      </c>
      <c r="L97" s="26">
        <f>'10.01.17'!L79+'16.01.17'!L80+'23.01.17'!L89+'30.01.17'!L91+'06.02.17'!L94+'13.02.17'!L96+'20.02.17'!L96+'27.02.17'!L97+'06.03.17'!L97+'13.03.17'!L97+'20.03.17'!L97+'27.03.17'!L97+'03.04.17'!L97+'10.04.17'!L97+'18.04.17'!L97+'24.04.17'!L97+'03.05.17'!L97+'10.05.17'!L97+'15.05.17'!L97+'22.05.17'!L97+'29.05.17'!L97+'06.06.17'!L97+'12.06.17'!L97+'19.06.17'!L97+'26.06.17'!L97+'03.07.17'!L97+'10.07.17'!L97+'17.07.17'!L97+'24.07.17'!L97+'31.07.17'!L97+'07.08.17'!L97+'14.08.17'!L97+'21.08.17'!L97+'28.08.17'!L97+'04.09.17'!L97+'11.09.17'!L97+'18.09.17'!L97+'25.09.17'!L97+'02.10.17'!L97+'09.10.17'!L97+'16.10.17'!L97+'23.10.17'!L97+'30.10.17'!L97+'06.11.17'!L97+'13.11.17'!L97+'20.11.17'!L97+'27.11.17'!L97+'04.12.17'!L97+'11.12.17'!L97+'18.12.17'!L97+'25.12.17'!L97+'02.01.18'!L97</f>
        <v>58153.149999999994</v>
      </c>
      <c r="M97" s="27">
        <f t="shared" si="7"/>
        <v>0</v>
      </c>
      <c r="N97" s="25">
        <f>'10.01.17'!N79+'16.01.17'!N80+'23.01.17'!N89+'30.01.17'!N91+'06.02.17'!N94+'13.02.17'!N96+'20.02.17'!N96+'27.02.17'!N97+'06.03.17'!N97+'13.03.17'!N97+'20.03.17'!N97+'27.03.17'!N97+'03.04.17'!N97+'10.04.17'!N97+'18.04.17'!N97+'24.04.17'!N97+'03.05.17'!N97+'10.05.17'!N97+'15.05.17'!N97+'22.05.17'!N97+'29.05.17'!N97+'06.06.17'!N97+'12.06.17'!N97+'19.06.17'!N97+'26.06.17'!N97+'03.07.17'!N97+'10.07.17'!N97+'17.07.17'!N97+'24.07.17'!N97+'31.07.17'!N97+'07.08.17'!N97+'14.08.17'!N97+'21.08.17'!N97+'28.08.17'!N97+'04.09.17'!N97+'11.09.17'!N97+'18.09.17'!N97+'25.09.17'!N97+'02.10.17'!N97+'09.10.17'!N97+'16.10.17'!N97+'23.10.17'!N97+'30.10.17'!N97+'06.11.17'!N97+'13.11.17'!N97+'20.11.17'!N97+'27.11.17'!N97+'04.12.17'!N97+'11.12.17'!N97+'18.12.17'!N97+'25.12.17'!N97+'02.01.18'!N97</f>
        <v>0</v>
      </c>
      <c r="O97" s="26">
        <f>'10.01.17'!O79+'16.01.17'!O80+'23.01.17'!O89+'30.01.17'!O91+'06.02.17'!O94+'13.02.17'!O96+'20.02.17'!O96+'27.02.17'!O97+'06.03.17'!O97+'13.03.17'!O97+'20.03.17'!O97+'27.03.17'!O97+'03.04.17'!O97+'10.04.17'!O97+'18.04.17'!O97+'24.04.17'!O97+'03.05.17'!O97+'10.05.17'!O97+'15.05.17'!O97+'22.05.17'!O97+'29.05.17'!O97+'06.06.17'!O97+'12.06.17'!O97+'19.06.17'!O97+'26.06.17'!O97+'03.07.17'!O97+'10.07.17'!O97+'17.07.17'!O97+'24.07.17'!O97+'31.07.17'!O97+'07.08.17'!O97+'14.08.17'!O97+'21.08.17'!O97+'28.08.17'!O97+'04.09.17'!O97+'11.09.17'!O97+'18.09.17'!O97+'25.09.17'!O97+'02.10.17'!O97+'09.10.17'!O97+'16.10.17'!O97+'23.10.17'!O97+'30.10.17'!O97+'06.11.17'!O97+'13.11.17'!O97+'20.11.17'!O97+'27.11.17'!O97+'04.12.17'!O97+'11.12.17'!O97+'18.12.17'!O97+'25.12.17'!O97+'02.01.18'!O97</f>
        <v>0</v>
      </c>
      <c r="P97" s="26">
        <f>'10.01.17'!P79+'16.01.17'!P80+'23.01.17'!P89+'30.01.17'!P91+'06.02.17'!P94+'13.02.17'!P96+'20.02.17'!P96+'27.02.17'!P97+'06.03.17'!P97+'13.03.17'!P97+'20.03.17'!P97+'27.03.17'!P97+'03.04.17'!P97+'10.04.17'!P97+'18.04.17'!P97+'24.04.17'!P97+'03.05.17'!P97+'10.05.17'!P97+'15.05.17'!P97+'22.05.17'!P97+'29.05.17'!P97+'06.06.17'!P97+'12.06.17'!P97+'19.06.17'!P97+'26.06.17'!P97+'03.07.17'!P97+'10.07.17'!P97+'17.07.17'!P97+'24.07.17'!P97+'31.07.17'!P97+'07.08.17'!P97+'14.08.17'!P97+'21.08.17'!P97+'28.08.17'!P97+'04.09.17'!P97+'11.09.17'!P97+'18.09.17'!P97+'25.09.17'!P97+'02.10.17'!P97+'09.10.17'!P97+'16.10.17'!P97+'23.10.17'!P97+'30.10.17'!P97+'06.11.17'!P97+'13.11.17'!P97+'20.11.17'!P97+'27.11.17'!P97+'04.12.17'!P97+'11.12.17'!P97+'18.12.17'!P97+'25.12.17'!P97+'02.01.18'!P97</f>
        <v>0</v>
      </c>
      <c r="Q97" s="30">
        <f t="shared" si="8"/>
        <v>0</v>
      </c>
      <c r="R97" s="2">
        <v>1</v>
      </c>
      <c r="S97" s="2">
        <v>0</v>
      </c>
      <c r="T97" s="2" t="str">
        <f t="shared" si="9"/>
        <v/>
      </c>
      <c r="U97" s="2" t="str">
        <f t="shared" si="10"/>
        <v/>
      </c>
      <c r="V97" s="2" t="str">
        <f t="shared" si="11"/>
        <v/>
      </c>
      <c r="X97" s="60"/>
    </row>
    <row r="98" spans="1:24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f>'10.01.17'!H80+'16.01.17'!H81+'23.01.17'!H90+'30.01.17'!H92+'06.02.17'!H95+'13.02.17'!H97+'20.02.17'!H97+'27.02.17'!H98+'06.03.17'!H98+'13.03.17'!H98+'20.03.17'!H98+'27.03.17'!H98+'03.04.17'!H98+'10.04.17'!H98+'18.04.17'!H98+'24.04.17'!H98+'03.05.17'!H98+'10.05.17'!H98+'15.05.17'!H98+'22.05.17'!H98+'29.05.17'!H98+'06.06.17'!H98+'12.06.17'!H98+'19.06.17'!H98+'26.06.17'!H98+'03.07.17'!H98+'10.07.17'!H98+'17.07.17'!H98+'24.07.17'!H98+'31.07.17'!H98+'07.08.17'!H98+'14.08.17'!H98+'21.08.17'!H98+'28.08.17'!H98+'04.09.17'!H98+'11.09.17'!H98+'18.09.17'!H98+'25.09.17'!H98+'02.10.17'!H98+'09.10.17'!H98+'16.10.17'!H98+'23.10.17'!H98+'30.10.17'!H98+'06.11.17'!H98+'13.11.17'!H98+'20.11.17'!H98+'27.11.17'!H98+'04.12.17'!H98+'11.12.17'!H98+'18.12.17'!H98+'25.12.17'!H98+'02.01.18'!H98</f>
        <v>25</v>
      </c>
      <c r="I98" s="25">
        <f>'10.01.17'!I80+'16.01.17'!I81+'23.01.17'!I90+'30.01.17'!I92+'06.02.17'!I95+'13.02.17'!I97+'20.02.17'!I97+'27.02.17'!I98+'06.03.17'!I98+'13.03.17'!I98+'20.03.17'!I98+'27.03.17'!I98+'03.04.17'!I98+'10.04.17'!I98+'18.04.17'!I98+'24.04.17'!I98+'03.05.17'!I98+'10.05.17'!I98+'15.05.17'!I98+'22.05.17'!I98+'29.05.17'!I98+'06.06.17'!I98+'12.06.17'!I98+'19.06.17'!I98+'26.06.17'!I98+'03.07.17'!I98+'10.07.17'!I98+'17.07.17'!I98+'24.07.17'!I98+'31.07.17'!I98+'07.08.17'!I98+'14.08.17'!I98+'21.08.17'!I98+'28.08.17'!I98+'04.09.17'!I98+'11.09.17'!I98+'18.09.17'!I98+'25.09.17'!I98+'02.10.17'!I98+'09.10.17'!I98+'16.10.17'!I98+'23.10.17'!I98+'30.10.17'!I98+'06.11.17'!I98+'13.11.17'!I98+'20.11.17'!I98+'27.11.17'!I98+'04.12.17'!I98+'11.12.17'!I98+'18.12.17'!I98+'25.12.17'!I98+'02.01.18'!I98</f>
        <v>20</v>
      </c>
      <c r="J98" s="25">
        <f>'10.01.17'!J80+'16.01.17'!J81+'23.01.17'!J90+'30.01.17'!J92+'06.02.17'!J95+'13.02.17'!J97+'20.02.17'!J97+'27.02.17'!J98+'06.03.17'!J98+'13.03.17'!J98+'20.03.17'!J98+'27.03.17'!J98+'03.04.17'!J98+'10.04.17'!J98+'18.04.17'!J98+'24.04.17'!J98+'03.05.17'!J98+'10.05.17'!J98+'15.05.17'!J98+'22.05.17'!J98+'29.05.17'!J98+'06.06.17'!J98+'12.06.17'!J98+'19.06.17'!J98+'26.06.17'!J98+'03.07.17'!J98+'10.07.17'!J98+'17.07.17'!J98+'24.07.17'!J98+'31.07.17'!J98+'07.08.17'!J98+'14.08.17'!J98+'21.08.17'!J98+'28.08.17'!J98+'04.09.17'!J98+'11.09.17'!J98+'18.09.17'!J98+'25.09.17'!J98+'02.10.17'!J98+'09.10.17'!J98+'16.10.17'!J98+'23.10.17'!J98+'30.10.17'!J98+'06.11.17'!J98+'13.11.17'!J98+'20.11.17'!J98+'27.11.17'!J98+'04.12.17'!J98+'11.12.17'!J98+'18.12.17'!J98+'25.12.17'!J98+'02.01.18'!J98</f>
        <v>22</v>
      </c>
      <c r="K98" s="26">
        <f>'10.01.17'!K80+'16.01.17'!K81+'23.01.17'!K90+'30.01.17'!K92+'06.02.17'!K95+'13.02.17'!K97+'20.02.17'!K97+'27.02.17'!K98+'06.03.17'!K98+'13.03.17'!K98+'20.03.17'!K98+'27.03.17'!K98+'03.04.17'!K98+'10.04.17'!K98+'18.04.17'!K98+'24.04.17'!K98+'03.05.17'!K98+'10.05.17'!K98+'15.05.17'!K98+'22.05.17'!K98+'29.05.17'!K98+'06.06.17'!K98+'12.06.17'!K98+'19.06.17'!K98+'26.06.17'!K98+'03.07.17'!K98+'10.07.17'!K98+'17.07.17'!K98+'24.07.17'!K98+'31.07.17'!K98+'07.08.17'!K98+'14.08.17'!K98+'21.08.17'!K98+'28.08.17'!K98+'04.09.17'!K98+'11.09.17'!K98+'18.09.17'!K98+'25.09.17'!K98+'02.10.17'!K98+'09.10.17'!K98+'16.10.17'!K98+'23.10.17'!K98+'30.10.17'!K98+'06.11.17'!K98+'13.11.17'!K98+'20.11.17'!K98+'27.11.17'!K98+'04.12.17'!K98+'11.12.17'!K98+'18.12.17'!K98+'25.12.17'!K98+'02.01.18'!K98</f>
        <v>22731.79</v>
      </c>
      <c r="L98" s="26">
        <f>'10.01.17'!L80+'16.01.17'!L81+'23.01.17'!L90+'30.01.17'!L92+'06.02.17'!L95+'13.02.17'!L97+'20.02.17'!L97+'27.02.17'!L98+'06.03.17'!L98+'13.03.17'!L98+'20.03.17'!L98+'27.03.17'!L98+'03.04.17'!L98+'10.04.17'!L98+'18.04.17'!L98+'24.04.17'!L98+'03.05.17'!L98+'10.05.17'!L98+'15.05.17'!L98+'22.05.17'!L98+'29.05.17'!L98+'06.06.17'!L98+'12.06.17'!L98+'19.06.17'!L98+'26.06.17'!L98+'03.07.17'!L98+'10.07.17'!L98+'17.07.17'!L98+'24.07.17'!L98+'31.07.17'!L98+'07.08.17'!L98+'14.08.17'!L98+'21.08.17'!L98+'28.08.17'!L98+'04.09.17'!L98+'11.09.17'!L98+'18.09.17'!L98+'25.09.17'!L98+'02.10.17'!L98+'09.10.17'!L98+'16.10.17'!L98+'23.10.17'!L98+'30.10.17'!L98+'06.11.17'!L98+'13.11.17'!L98+'20.11.17'!L98+'27.11.17'!L98+'04.12.17'!L98+'11.12.17'!L98+'18.12.17'!L98+'25.12.17'!L98+'02.01.18'!L98</f>
        <v>22731.79</v>
      </c>
      <c r="M98" s="27">
        <f t="shared" si="7"/>
        <v>0</v>
      </c>
      <c r="N98" s="25">
        <f>'10.01.17'!N80+'16.01.17'!N81+'23.01.17'!N90+'30.01.17'!N92+'06.02.17'!N95+'13.02.17'!N97+'20.02.17'!N97+'27.02.17'!N98+'06.03.17'!N98+'13.03.17'!N98+'20.03.17'!N98+'27.03.17'!N98+'03.04.17'!N98+'10.04.17'!N98+'18.04.17'!N98+'24.04.17'!N98+'03.05.17'!N98+'10.05.17'!N98+'15.05.17'!N98+'22.05.17'!N98+'29.05.17'!N98+'06.06.17'!N98+'12.06.17'!N98+'19.06.17'!N98+'26.06.17'!N98+'03.07.17'!N98+'10.07.17'!N98+'17.07.17'!N98+'24.07.17'!N98+'31.07.17'!N98+'07.08.17'!N98+'14.08.17'!N98+'21.08.17'!N98+'28.08.17'!N98+'04.09.17'!N98+'11.09.17'!N98+'18.09.17'!N98+'25.09.17'!N98+'02.10.17'!N98+'09.10.17'!N98+'16.10.17'!N98+'23.10.17'!N98+'30.10.17'!N98+'06.11.17'!N98+'13.11.17'!N98+'20.11.17'!N98+'27.11.17'!N98+'04.12.17'!N98+'11.12.17'!N98+'18.12.17'!N98+'25.12.17'!N98+'02.01.18'!N98</f>
        <v>6</v>
      </c>
      <c r="O98" s="26">
        <f>'10.01.17'!O80+'16.01.17'!O81+'23.01.17'!O90+'30.01.17'!O92+'06.02.17'!O95+'13.02.17'!O97+'20.02.17'!O97+'27.02.17'!O98+'06.03.17'!O98+'13.03.17'!O98+'20.03.17'!O98+'27.03.17'!O98+'03.04.17'!O98+'10.04.17'!O98+'18.04.17'!O98+'24.04.17'!O98+'03.05.17'!O98+'10.05.17'!O98+'15.05.17'!O98+'22.05.17'!O98+'29.05.17'!O98+'06.06.17'!O98+'12.06.17'!O98+'19.06.17'!O98+'26.06.17'!O98+'03.07.17'!O98+'10.07.17'!O98+'17.07.17'!O98+'24.07.17'!O98+'31.07.17'!O98+'07.08.17'!O98+'14.08.17'!O98+'21.08.17'!O98+'28.08.17'!O98+'04.09.17'!O98+'11.09.17'!O98+'18.09.17'!O98+'25.09.17'!O98+'02.10.17'!O98+'09.10.17'!O98+'16.10.17'!O98+'23.10.17'!O98+'30.10.17'!O98+'06.11.17'!O98+'13.11.17'!O98+'20.11.17'!O98+'27.11.17'!O98+'04.12.17'!O98+'11.12.17'!O98+'18.12.17'!O98+'25.12.17'!O98+'02.01.18'!O98</f>
        <v>5599.85</v>
      </c>
      <c r="P98" s="26">
        <f>'10.01.17'!P80+'16.01.17'!P81+'23.01.17'!P90+'30.01.17'!P92+'06.02.17'!P95+'13.02.17'!P97+'20.02.17'!P97+'27.02.17'!P98+'06.03.17'!P98+'13.03.17'!P98+'20.03.17'!P98+'27.03.17'!P98+'03.04.17'!P98+'10.04.17'!P98+'18.04.17'!P98+'24.04.17'!P98+'03.05.17'!P98+'10.05.17'!P98+'15.05.17'!P98+'22.05.17'!P98+'29.05.17'!P98+'06.06.17'!P98+'12.06.17'!P98+'19.06.17'!P98+'26.06.17'!P98+'03.07.17'!P98+'10.07.17'!P98+'17.07.17'!P98+'24.07.17'!P98+'31.07.17'!P98+'07.08.17'!P98+'14.08.17'!P98+'21.08.17'!P98+'28.08.17'!P98+'04.09.17'!P98+'11.09.17'!P98+'18.09.17'!P98+'25.09.17'!P98+'02.10.17'!P98+'09.10.17'!P98+'16.10.17'!P98+'23.10.17'!P98+'30.10.17'!P98+'06.11.17'!P98+'13.11.17'!P98+'20.11.17'!P98+'27.11.17'!P98+'04.12.17'!P98+'11.12.17'!P98+'18.12.17'!P98+'25.12.17'!P98+'02.01.18'!P98</f>
        <v>5599.85</v>
      </c>
      <c r="Q98" s="30">
        <f t="shared" si="8"/>
        <v>0</v>
      </c>
      <c r="R98" s="2">
        <v>1</v>
      </c>
      <c r="S98" s="2">
        <v>0</v>
      </c>
      <c r="T98" s="2" t="str">
        <f t="shared" si="9"/>
        <v/>
      </c>
      <c r="U98" s="2" t="str">
        <f t="shared" si="10"/>
        <v/>
      </c>
      <c r="V98" s="2" t="str">
        <f t="shared" si="11"/>
        <v/>
      </c>
      <c r="X98" s="60"/>
    </row>
    <row r="99" spans="1:24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f>'10.01.17'!H81+'16.01.17'!H82+'23.01.17'!H91+'30.01.17'!H93+'06.02.17'!H96+'13.02.17'!H98+'20.02.17'!H98+'27.02.17'!H99+'06.03.17'!H99+'13.03.17'!H99+'20.03.17'!H99+'27.03.17'!H99+'03.04.17'!H99+'10.04.17'!H99+'18.04.17'!H99+'24.04.17'!H99+'03.05.17'!H99+'10.05.17'!H99+'15.05.17'!H99+'22.05.17'!H99+'29.05.17'!H99+'06.06.17'!H99+'12.06.17'!H99+'19.06.17'!H99+'26.06.17'!H99+'03.07.17'!H99+'10.07.17'!H99+'17.07.17'!H99+'24.07.17'!H99+'31.07.17'!H99+'07.08.17'!H99+'14.08.17'!H99+'21.08.17'!H99+'28.08.17'!H99+'04.09.17'!H99+'11.09.17'!H99+'18.09.17'!H99+'25.09.17'!H99+'02.10.17'!H99+'09.10.17'!H99+'16.10.17'!H99+'23.10.17'!H99+'30.10.17'!H99+'06.11.17'!H99+'13.11.17'!H99+'20.11.17'!H99+'27.11.17'!H99+'04.12.17'!H99+'11.12.17'!H99+'18.12.17'!H99+'25.12.17'!H99+'02.01.18'!H99</f>
        <v>15</v>
      </c>
      <c r="I99" s="25">
        <f>'10.01.17'!I81+'16.01.17'!I82+'23.01.17'!I91+'30.01.17'!I93+'06.02.17'!I96+'13.02.17'!I98+'20.02.17'!I98+'27.02.17'!I99+'06.03.17'!I99+'13.03.17'!I99+'20.03.17'!I99+'27.03.17'!I99+'03.04.17'!I99+'10.04.17'!I99+'18.04.17'!I99+'24.04.17'!I99+'03.05.17'!I99+'10.05.17'!I99+'15.05.17'!I99+'22.05.17'!I99+'29.05.17'!I99+'06.06.17'!I99+'12.06.17'!I99+'19.06.17'!I99+'26.06.17'!I99+'03.07.17'!I99+'10.07.17'!I99+'17.07.17'!I99+'24.07.17'!I99+'31.07.17'!I99+'07.08.17'!I99+'14.08.17'!I99+'21.08.17'!I99+'28.08.17'!I99+'04.09.17'!I99+'11.09.17'!I99+'18.09.17'!I99+'25.09.17'!I99+'02.10.17'!I99+'09.10.17'!I99+'16.10.17'!I99+'23.10.17'!I99+'30.10.17'!I99+'06.11.17'!I99+'13.11.17'!I99+'20.11.17'!I99+'27.11.17'!I99+'04.12.17'!I99+'11.12.17'!I99+'18.12.17'!I99+'25.12.17'!I99+'02.01.18'!I99</f>
        <v>13</v>
      </c>
      <c r="J99" s="25">
        <f>'10.01.17'!J81+'16.01.17'!J82+'23.01.17'!J91+'30.01.17'!J93+'06.02.17'!J96+'13.02.17'!J98+'20.02.17'!J98+'27.02.17'!J99+'06.03.17'!J99+'13.03.17'!J99+'20.03.17'!J99+'27.03.17'!J99+'03.04.17'!J99+'10.04.17'!J99+'18.04.17'!J99+'24.04.17'!J99+'03.05.17'!J99+'10.05.17'!J99+'15.05.17'!J99+'22.05.17'!J99+'29.05.17'!J99+'06.06.17'!J99+'12.06.17'!J99+'19.06.17'!J99+'26.06.17'!J99+'03.07.17'!J99+'10.07.17'!J99+'17.07.17'!J99+'24.07.17'!J99+'31.07.17'!J99+'07.08.17'!J99+'14.08.17'!J99+'21.08.17'!J99+'28.08.17'!J99+'04.09.17'!J99+'11.09.17'!J99+'18.09.17'!J99+'25.09.17'!J99+'02.10.17'!J99+'09.10.17'!J99+'16.10.17'!J99+'23.10.17'!J99+'30.10.17'!J99+'06.11.17'!J99+'13.11.17'!J99+'20.11.17'!J99+'27.11.17'!J99+'04.12.17'!J99+'11.12.17'!J99+'18.12.17'!J99+'25.12.17'!J99+'02.01.18'!J99</f>
        <v>20</v>
      </c>
      <c r="K99" s="26">
        <f>'10.01.17'!K81+'16.01.17'!K82+'23.01.17'!K91+'30.01.17'!K93+'06.02.17'!K96+'13.02.17'!K98+'20.02.17'!K98+'27.02.17'!K99+'06.03.17'!K99+'13.03.17'!K99+'20.03.17'!K99+'27.03.17'!K99+'03.04.17'!K99+'10.04.17'!K99+'18.04.17'!K99+'24.04.17'!K99+'03.05.17'!K99+'10.05.17'!K99+'15.05.17'!K99+'22.05.17'!K99+'29.05.17'!K99+'06.06.17'!K99+'12.06.17'!K99+'19.06.17'!K99+'26.06.17'!K99+'03.07.17'!K99+'10.07.17'!K99+'17.07.17'!K99+'24.07.17'!K99+'31.07.17'!K99+'07.08.17'!K99+'14.08.17'!K99+'21.08.17'!K99+'28.08.17'!K99+'04.09.17'!K99+'11.09.17'!K99+'18.09.17'!K99+'25.09.17'!K99+'02.10.17'!K99+'09.10.17'!K99+'16.10.17'!K99+'23.10.17'!K99+'30.10.17'!K99+'06.11.17'!K99+'13.11.17'!K99+'20.11.17'!K99+'27.11.17'!K99+'04.12.17'!K99+'11.12.17'!K99+'18.12.17'!K99+'25.12.17'!K99+'02.01.18'!K99</f>
        <v>21946.17</v>
      </c>
      <c r="L99" s="26">
        <f>'10.01.17'!L81+'16.01.17'!L82+'23.01.17'!L91+'30.01.17'!L93+'06.02.17'!L96+'13.02.17'!L98+'20.02.17'!L98+'27.02.17'!L99+'06.03.17'!L99+'13.03.17'!L99+'20.03.17'!L99+'27.03.17'!L99+'03.04.17'!L99+'10.04.17'!L99+'18.04.17'!L99+'24.04.17'!L99+'03.05.17'!L99+'10.05.17'!L99+'15.05.17'!L99+'22.05.17'!L99+'29.05.17'!L99+'06.06.17'!L99+'12.06.17'!L99+'19.06.17'!L99+'26.06.17'!L99+'03.07.17'!L99+'10.07.17'!L99+'17.07.17'!L99+'24.07.17'!L99+'31.07.17'!L99+'07.08.17'!L99+'14.08.17'!L99+'21.08.17'!L99+'28.08.17'!L99+'04.09.17'!L99+'11.09.17'!L99+'18.09.17'!L99+'25.09.17'!L99+'02.10.17'!L99+'09.10.17'!L99+'16.10.17'!L99+'23.10.17'!L99+'30.10.17'!L99+'06.11.17'!L99+'13.11.17'!L99+'20.11.17'!L99+'27.11.17'!L99+'04.12.17'!L99+'11.12.17'!L99+'18.12.17'!L99+'25.12.17'!L99+'02.01.18'!L99</f>
        <v>21946.17</v>
      </c>
      <c r="M99" s="27">
        <f t="shared" si="7"/>
        <v>0</v>
      </c>
      <c r="N99" s="25">
        <f>'10.01.17'!N81+'16.01.17'!N82+'23.01.17'!N91+'30.01.17'!N93+'06.02.17'!N96+'13.02.17'!N98+'20.02.17'!N98+'27.02.17'!N99+'06.03.17'!N99+'13.03.17'!N99+'20.03.17'!N99+'27.03.17'!N99+'03.04.17'!N99+'10.04.17'!N99+'18.04.17'!N99+'24.04.17'!N99+'03.05.17'!N99+'10.05.17'!N99+'15.05.17'!N99+'22.05.17'!N99+'29.05.17'!N99+'06.06.17'!N99+'12.06.17'!N99+'19.06.17'!N99+'26.06.17'!N99+'03.07.17'!N99+'10.07.17'!N99+'17.07.17'!N99+'24.07.17'!N99+'31.07.17'!N99+'07.08.17'!N99+'14.08.17'!N99+'21.08.17'!N99+'28.08.17'!N99+'04.09.17'!N99+'11.09.17'!N99+'18.09.17'!N99+'25.09.17'!N99+'02.10.17'!N99+'09.10.17'!N99+'16.10.17'!N99+'23.10.17'!N99+'30.10.17'!N99+'06.11.17'!N99+'13.11.17'!N99+'20.11.17'!N99+'27.11.17'!N99+'04.12.17'!N99+'11.12.17'!N99+'18.12.17'!N99+'25.12.17'!N99+'02.01.18'!N99</f>
        <v>11</v>
      </c>
      <c r="O99" s="26">
        <f>'10.01.17'!O81+'16.01.17'!O82+'23.01.17'!O91+'30.01.17'!O93+'06.02.17'!O96+'13.02.17'!O98+'20.02.17'!O98+'27.02.17'!O99+'06.03.17'!O99+'13.03.17'!O99+'20.03.17'!O99+'27.03.17'!O99+'03.04.17'!O99+'10.04.17'!O99+'18.04.17'!O99+'24.04.17'!O99+'03.05.17'!O99+'10.05.17'!O99+'15.05.17'!O99+'22.05.17'!O99+'29.05.17'!O99+'06.06.17'!O99+'12.06.17'!O99+'19.06.17'!O99+'26.06.17'!O99+'03.07.17'!O99+'10.07.17'!O99+'17.07.17'!O99+'24.07.17'!O99+'31.07.17'!O99+'07.08.17'!O99+'14.08.17'!O99+'21.08.17'!O99+'28.08.17'!O99+'04.09.17'!O99+'11.09.17'!O99+'18.09.17'!O99+'25.09.17'!O99+'02.10.17'!O99+'09.10.17'!O99+'16.10.17'!O99+'23.10.17'!O99+'30.10.17'!O99+'06.11.17'!O99+'13.11.17'!O99+'20.11.17'!O99+'27.11.17'!O99+'04.12.17'!O99+'11.12.17'!O99+'18.12.17'!O99+'25.12.17'!O99+'02.01.18'!O99</f>
        <v>18862.59</v>
      </c>
      <c r="P99" s="26">
        <f>'10.01.17'!P81+'16.01.17'!P82+'23.01.17'!P91+'30.01.17'!P93+'06.02.17'!P96+'13.02.17'!P98+'20.02.17'!P98+'27.02.17'!P99+'06.03.17'!P99+'13.03.17'!P99+'20.03.17'!P99+'27.03.17'!P99+'03.04.17'!P99+'10.04.17'!P99+'18.04.17'!P99+'24.04.17'!P99+'03.05.17'!P99+'10.05.17'!P99+'15.05.17'!P99+'22.05.17'!P99+'29.05.17'!P99+'06.06.17'!P99+'12.06.17'!P99+'19.06.17'!P99+'26.06.17'!P99+'03.07.17'!P99+'10.07.17'!P99+'17.07.17'!P99+'24.07.17'!P99+'31.07.17'!P99+'07.08.17'!P99+'14.08.17'!P99+'21.08.17'!P99+'28.08.17'!P99+'04.09.17'!P99+'11.09.17'!P99+'18.09.17'!P99+'25.09.17'!P99+'02.10.17'!P99+'09.10.17'!P99+'16.10.17'!P99+'23.10.17'!P99+'30.10.17'!P99+'06.11.17'!P99+'13.11.17'!P99+'20.11.17'!P99+'27.11.17'!P99+'04.12.17'!P99+'11.12.17'!P99+'18.12.17'!P99+'25.12.17'!P99+'02.01.18'!P99</f>
        <v>18862.59</v>
      </c>
      <c r="Q99" s="30">
        <f t="shared" si="8"/>
        <v>0</v>
      </c>
      <c r="R99" s="2">
        <v>1</v>
      </c>
      <c r="S99" s="2">
        <v>0</v>
      </c>
      <c r="T99" s="2" t="str">
        <f t="shared" si="9"/>
        <v/>
      </c>
      <c r="U99" s="2" t="str">
        <f t="shared" si="10"/>
        <v/>
      </c>
      <c r="V99" s="2" t="str">
        <f t="shared" si="11"/>
        <v/>
      </c>
      <c r="X99" s="60"/>
    </row>
    <row r="100" spans="1:24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f>'10.01.17'!H82+'16.01.17'!H83+'23.01.17'!H92+'30.01.17'!H94+'06.02.17'!H97+'13.02.17'!H99+'20.02.17'!H99+'27.02.17'!H100+'06.03.17'!H100+'13.03.17'!H100+'20.03.17'!H100+'27.03.17'!H100+'03.04.17'!H100+'10.04.17'!H100+'18.04.17'!H100+'24.04.17'!H100+'03.05.17'!H100+'10.05.17'!H100+'15.05.17'!H100+'22.05.17'!H100+'29.05.17'!H100+'06.06.17'!H100+'12.06.17'!H100+'19.06.17'!H100+'26.06.17'!H100+'03.07.17'!H100+'10.07.17'!H100+'17.07.17'!H100+'24.07.17'!H100+'31.07.17'!H100+'07.08.17'!H100+'14.08.17'!H100+'21.08.17'!H100+'28.08.17'!H100+'04.09.17'!H100+'11.09.17'!H100+'18.09.17'!H100+'25.09.17'!H100+'02.10.17'!H100+'09.10.17'!H100+'16.10.17'!H100+'23.10.17'!H100+'30.10.17'!H100+'06.11.17'!H100+'13.11.17'!H100+'20.11.17'!H100+'27.11.17'!H100+'04.12.17'!H100+'11.12.17'!H100+'18.12.17'!H100+'25.12.17'!H100+'02.01.18'!H100</f>
        <v>30</v>
      </c>
      <c r="I100" s="25">
        <f>'10.01.17'!I82+'16.01.17'!I83+'23.01.17'!I92+'30.01.17'!I94+'06.02.17'!I97+'13.02.17'!I99+'20.02.17'!I99+'27.02.17'!I100+'06.03.17'!I100+'13.03.17'!I100+'20.03.17'!I100+'27.03.17'!I100+'03.04.17'!I100+'10.04.17'!I100+'18.04.17'!I100+'24.04.17'!I100+'03.05.17'!I100+'10.05.17'!I100+'15.05.17'!I100+'22.05.17'!I100+'29.05.17'!I100+'06.06.17'!I100+'12.06.17'!I100+'19.06.17'!I100+'26.06.17'!I100+'03.07.17'!I100+'10.07.17'!I100+'17.07.17'!I100+'24.07.17'!I100+'31.07.17'!I100+'07.08.17'!I100+'14.08.17'!I100+'21.08.17'!I100+'28.08.17'!I100+'04.09.17'!I100+'11.09.17'!I100+'18.09.17'!I100+'25.09.17'!I100+'02.10.17'!I100+'09.10.17'!I100+'16.10.17'!I100+'23.10.17'!I100+'30.10.17'!I100+'06.11.17'!I100+'13.11.17'!I100+'20.11.17'!I100+'27.11.17'!I100+'04.12.17'!I100+'11.12.17'!I100+'18.12.17'!I100+'25.12.17'!I100+'02.01.18'!I100</f>
        <v>16</v>
      </c>
      <c r="J100" s="25">
        <f>'10.01.17'!J82+'16.01.17'!J83+'23.01.17'!J92+'30.01.17'!J94+'06.02.17'!J97+'13.02.17'!J99+'20.02.17'!J99+'27.02.17'!J100+'06.03.17'!J100+'13.03.17'!J100+'20.03.17'!J100+'27.03.17'!J100+'03.04.17'!J100+'10.04.17'!J100+'18.04.17'!J100+'24.04.17'!J100+'03.05.17'!J100+'10.05.17'!J100+'15.05.17'!J100+'22.05.17'!J100+'29.05.17'!J100+'06.06.17'!J100+'12.06.17'!J100+'19.06.17'!J100+'26.06.17'!J100+'03.07.17'!J100+'10.07.17'!J100+'17.07.17'!J100+'24.07.17'!J100+'31.07.17'!J100+'07.08.17'!J100+'14.08.17'!J100+'21.08.17'!J100+'28.08.17'!J100+'04.09.17'!J100+'11.09.17'!J100+'18.09.17'!J100+'25.09.17'!J100+'02.10.17'!J100+'09.10.17'!J100+'16.10.17'!J100+'23.10.17'!J100+'30.10.17'!J100+'06.11.17'!J100+'13.11.17'!J100+'20.11.17'!J100+'27.11.17'!J100+'04.12.17'!J100+'11.12.17'!J100+'18.12.17'!J100+'25.12.17'!J100+'02.01.18'!J100</f>
        <v>16</v>
      </c>
      <c r="K100" s="26">
        <f>'10.01.17'!K82+'16.01.17'!K83+'23.01.17'!K92+'30.01.17'!K94+'06.02.17'!K97+'13.02.17'!K99+'20.02.17'!K99+'27.02.17'!K100+'06.03.17'!K100+'13.03.17'!K100+'20.03.17'!K100+'27.03.17'!K100+'03.04.17'!K100+'10.04.17'!K100+'18.04.17'!K100+'24.04.17'!K100+'03.05.17'!K100+'10.05.17'!K100+'15.05.17'!K100+'22.05.17'!K100+'29.05.17'!K100+'06.06.17'!K100+'12.06.17'!K100+'19.06.17'!K100+'26.06.17'!K100+'03.07.17'!K100+'10.07.17'!K100+'17.07.17'!K100+'24.07.17'!K100+'31.07.17'!K100+'07.08.17'!K100+'14.08.17'!K100+'21.08.17'!K100+'28.08.17'!K100+'04.09.17'!K100+'11.09.17'!K100+'18.09.17'!K100+'25.09.17'!K100+'02.10.17'!K100+'09.10.17'!K100+'16.10.17'!K100+'23.10.17'!K100+'30.10.17'!K100+'06.11.17'!K100+'13.11.17'!K100+'20.11.17'!K100+'27.11.17'!K100+'04.12.17'!K100+'11.12.17'!K100+'18.12.17'!K100+'25.12.17'!K100+'02.01.18'!K100</f>
        <v>18934.999999999996</v>
      </c>
      <c r="L100" s="26">
        <f>'10.01.17'!L82+'16.01.17'!L83+'23.01.17'!L92+'30.01.17'!L94+'06.02.17'!L97+'13.02.17'!L99+'20.02.17'!L99+'27.02.17'!L100+'06.03.17'!L100+'13.03.17'!L100+'20.03.17'!L100+'27.03.17'!L100+'03.04.17'!L100+'10.04.17'!L100+'18.04.17'!L100+'24.04.17'!L100+'03.05.17'!L100+'10.05.17'!L100+'15.05.17'!L100+'22.05.17'!L100+'29.05.17'!L100+'06.06.17'!L100+'12.06.17'!L100+'19.06.17'!L100+'26.06.17'!L100+'03.07.17'!L100+'10.07.17'!L100+'17.07.17'!L100+'24.07.17'!L100+'31.07.17'!L100+'07.08.17'!L100+'14.08.17'!L100+'21.08.17'!L100+'28.08.17'!L100+'04.09.17'!L100+'11.09.17'!L100+'18.09.17'!L100+'25.09.17'!L100+'02.10.17'!L100+'09.10.17'!L100+'16.10.17'!L100+'23.10.17'!L100+'30.10.17'!L100+'06.11.17'!L100+'13.11.17'!L100+'20.11.17'!L100+'27.11.17'!L100+'04.12.17'!L100+'11.12.17'!L100+'18.12.17'!L100+'25.12.17'!L100+'02.01.18'!L100</f>
        <v>18934.999999999996</v>
      </c>
      <c r="M100" s="27">
        <f t="shared" si="7"/>
        <v>0</v>
      </c>
      <c r="N100" s="25">
        <f>'10.01.17'!N82+'16.01.17'!N83+'23.01.17'!N92+'30.01.17'!N94+'06.02.17'!N97+'13.02.17'!N99+'20.02.17'!N99+'27.02.17'!N100+'06.03.17'!N100+'13.03.17'!N100+'20.03.17'!N100+'27.03.17'!N100+'03.04.17'!N100+'10.04.17'!N100+'18.04.17'!N100+'24.04.17'!N100+'03.05.17'!N100+'10.05.17'!N100+'15.05.17'!N100+'22.05.17'!N100+'29.05.17'!N100+'06.06.17'!N100+'12.06.17'!N100+'19.06.17'!N100+'26.06.17'!N100+'03.07.17'!N100+'10.07.17'!N100+'17.07.17'!N100+'24.07.17'!N100+'31.07.17'!N100+'07.08.17'!N100+'14.08.17'!N100+'21.08.17'!N100+'28.08.17'!N100+'04.09.17'!N100+'11.09.17'!N100+'18.09.17'!N100+'25.09.17'!N100+'02.10.17'!N100+'09.10.17'!N100+'16.10.17'!N100+'23.10.17'!N100+'30.10.17'!N100+'06.11.17'!N100+'13.11.17'!N100+'20.11.17'!N100+'27.11.17'!N100+'04.12.17'!N100+'11.12.17'!N100+'18.12.17'!N100+'25.12.17'!N100+'02.01.18'!N100</f>
        <v>0</v>
      </c>
      <c r="O100" s="26">
        <f>'10.01.17'!O82+'16.01.17'!O83+'23.01.17'!O92+'30.01.17'!O94+'06.02.17'!O97+'13.02.17'!O99+'20.02.17'!O99+'27.02.17'!O100+'06.03.17'!O100+'13.03.17'!O100+'20.03.17'!O100+'27.03.17'!O100+'03.04.17'!O100+'10.04.17'!O100+'18.04.17'!O100+'24.04.17'!O100+'03.05.17'!O100+'10.05.17'!O100+'15.05.17'!O100+'22.05.17'!O100+'29.05.17'!O100+'06.06.17'!O100+'12.06.17'!O100+'19.06.17'!O100+'26.06.17'!O100+'03.07.17'!O100+'10.07.17'!O100+'17.07.17'!O100+'24.07.17'!O100+'31.07.17'!O100+'07.08.17'!O100+'14.08.17'!O100+'21.08.17'!O100+'28.08.17'!O100+'04.09.17'!O100+'11.09.17'!O100+'18.09.17'!O100+'25.09.17'!O100+'02.10.17'!O100+'09.10.17'!O100+'16.10.17'!O100+'23.10.17'!O100+'30.10.17'!O100+'06.11.17'!O100+'13.11.17'!O100+'20.11.17'!O100+'27.11.17'!O100+'04.12.17'!O100+'11.12.17'!O100+'18.12.17'!O100+'25.12.17'!O100+'02.01.18'!O100</f>
        <v>0</v>
      </c>
      <c r="P100" s="26">
        <f>'10.01.17'!P82+'16.01.17'!P83+'23.01.17'!P92+'30.01.17'!P94+'06.02.17'!P97+'13.02.17'!P99+'20.02.17'!P99+'27.02.17'!P100+'06.03.17'!P100+'13.03.17'!P100+'20.03.17'!P100+'27.03.17'!P100+'03.04.17'!P100+'10.04.17'!P100+'18.04.17'!P100+'24.04.17'!P100+'03.05.17'!P100+'10.05.17'!P100+'15.05.17'!P100+'22.05.17'!P100+'29.05.17'!P100+'06.06.17'!P100+'12.06.17'!P100+'19.06.17'!P100+'26.06.17'!P100+'03.07.17'!P100+'10.07.17'!P100+'17.07.17'!P100+'24.07.17'!P100+'31.07.17'!P100+'07.08.17'!P100+'14.08.17'!P100+'21.08.17'!P100+'28.08.17'!P100+'04.09.17'!P100+'11.09.17'!P100+'18.09.17'!P100+'25.09.17'!P100+'02.10.17'!P100+'09.10.17'!P100+'16.10.17'!P100+'23.10.17'!P100+'30.10.17'!P100+'06.11.17'!P100+'13.11.17'!P100+'20.11.17'!P100+'27.11.17'!P100+'04.12.17'!P100+'11.12.17'!P100+'18.12.17'!P100+'25.12.17'!P100+'02.01.18'!P100</f>
        <v>0</v>
      </c>
      <c r="Q100" s="30">
        <f t="shared" si="8"/>
        <v>0</v>
      </c>
      <c r="R100" s="2">
        <v>1</v>
      </c>
      <c r="S100" s="2">
        <v>0</v>
      </c>
      <c r="T100" s="2" t="str">
        <f t="shared" si="9"/>
        <v/>
      </c>
      <c r="U100" s="2" t="str">
        <f t="shared" si="10"/>
        <v/>
      </c>
      <c r="V100" s="2" t="str">
        <f t="shared" si="11"/>
        <v/>
      </c>
      <c r="X100" s="60"/>
    </row>
    <row r="101" spans="1:24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f>'10.01.17'!H83+'16.01.17'!H84+'23.01.17'!H93+'30.01.17'!H95+'06.02.17'!H98+'13.02.17'!H100+'20.02.17'!H100+'27.02.17'!H101+'06.03.17'!H101+'13.03.17'!H101+'20.03.17'!H101+'27.03.17'!H101+'03.04.17'!H101+'10.04.17'!H101+'18.04.17'!H101+'24.04.17'!H101+'03.05.17'!H101+'10.05.17'!H101+'15.05.17'!H101+'22.05.17'!H101+'29.05.17'!H101+'06.06.17'!H101+'12.06.17'!H101+'19.06.17'!H101+'26.06.17'!H101+'03.07.17'!H101+'10.07.17'!H101+'17.07.17'!H101+'24.07.17'!H101+'31.07.17'!H101+'07.08.17'!H101+'14.08.17'!H101+'21.08.17'!H101+'28.08.17'!H101+'04.09.17'!H101+'11.09.17'!H101+'18.09.17'!H101+'25.09.17'!H101+'02.10.17'!H101+'09.10.17'!H101+'16.10.17'!H101+'23.10.17'!H101+'30.10.17'!H101+'06.11.17'!H101+'13.11.17'!H101+'20.11.17'!H101+'27.11.17'!H101+'04.12.17'!H101+'11.12.17'!H101+'18.12.17'!H101+'25.12.17'!H101+'02.01.18'!H101</f>
        <v>15</v>
      </c>
      <c r="I101" s="25">
        <f>'10.01.17'!I83+'16.01.17'!I84+'23.01.17'!I93+'30.01.17'!I95+'06.02.17'!I98+'13.02.17'!I100+'20.02.17'!I100+'27.02.17'!I101+'06.03.17'!I101+'13.03.17'!I101+'20.03.17'!I101+'27.03.17'!I101+'03.04.17'!I101+'10.04.17'!I101+'18.04.17'!I101+'24.04.17'!I101+'03.05.17'!I101+'10.05.17'!I101+'15.05.17'!I101+'22.05.17'!I101+'29.05.17'!I101+'06.06.17'!I101+'12.06.17'!I101+'19.06.17'!I101+'26.06.17'!I101+'03.07.17'!I101+'10.07.17'!I101+'17.07.17'!I101+'24.07.17'!I101+'31.07.17'!I101+'07.08.17'!I101+'14.08.17'!I101+'21.08.17'!I101+'28.08.17'!I101+'04.09.17'!I101+'11.09.17'!I101+'18.09.17'!I101+'25.09.17'!I101+'02.10.17'!I101+'09.10.17'!I101+'16.10.17'!I101+'23.10.17'!I101+'30.10.17'!I101+'06.11.17'!I101+'13.11.17'!I101+'20.11.17'!I101+'27.11.17'!I101+'04.12.17'!I101+'11.12.17'!I101+'18.12.17'!I101+'25.12.17'!I101+'02.01.18'!I101</f>
        <v>11</v>
      </c>
      <c r="J101" s="25">
        <f>'10.01.17'!J83+'16.01.17'!J84+'23.01.17'!J93+'30.01.17'!J95+'06.02.17'!J98+'13.02.17'!J100+'20.02.17'!J100+'27.02.17'!J101+'06.03.17'!J101+'13.03.17'!J101+'20.03.17'!J101+'27.03.17'!J101+'03.04.17'!J101+'10.04.17'!J101+'18.04.17'!J101+'24.04.17'!J101+'03.05.17'!J101+'10.05.17'!J101+'15.05.17'!J101+'22.05.17'!J101+'29.05.17'!J101+'06.06.17'!J101+'12.06.17'!J101+'19.06.17'!J101+'26.06.17'!J101+'03.07.17'!J101+'10.07.17'!J101+'17.07.17'!J101+'24.07.17'!J101+'31.07.17'!J101+'07.08.17'!J101+'14.08.17'!J101+'21.08.17'!J101+'28.08.17'!J101+'04.09.17'!J101+'11.09.17'!J101+'18.09.17'!J101+'25.09.17'!J101+'02.10.17'!J101+'09.10.17'!J101+'16.10.17'!J101+'23.10.17'!J101+'30.10.17'!J101+'06.11.17'!J101+'13.11.17'!J101+'20.11.17'!J101+'27.11.17'!J101+'04.12.17'!J101+'11.12.17'!J101+'18.12.17'!J101+'25.12.17'!J101+'02.01.18'!J101</f>
        <v>16</v>
      </c>
      <c r="K101" s="26">
        <f>'10.01.17'!K83+'16.01.17'!K84+'23.01.17'!K93+'30.01.17'!K95+'06.02.17'!K98+'13.02.17'!K100+'20.02.17'!K100+'27.02.17'!K101+'06.03.17'!K101+'13.03.17'!K101+'20.03.17'!K101+'27.03.17'!K101+'03.04.17'!K101+'10.04.17'!K101+'18.04.17'!K101+'24.04.17'!K101+'03.05.17'!K101+'10.05.17'!K101+'15.05.17'!K101+'22.05.17'!K101+'29.05.17'!K101+'06.06.17'!K101+'12.06.17'!K101+'19.06.17'!K101+'26.06.17'!K101+'03.07.17'!K101+'10.07.17'!K101+'17.07.17'!K101+'24.07.17'!K101+'31.07.17'!K101+'07.08.17'!K101+'14.08.17'!K101+'21.08.17'!K101+'28.08.17'!K101+'04.09.17'!K101+'11.09.17'!K101+'18.09.17'!K101+'25.09.17'!K101+'02.10.17'!K101+'09.10.17'!K101+'16.10.17'!K101+'23.10.17'!K101+'30.10.17'!K101+'06.11.17'!K101+'13.11.17'!K101+'20.11.17'!K101+'27.11.17'!K101+'04.12.17'!K101+'11.12.17'!K101+'18.12.17'!K101+'25.12.17'!K101+'02.01.18'!K101</f>
        <v>12265.41</v>
      </c>
      <c r="L101" s="26">
        <f>'10.01.17'!L83+'16.01.17'!L84+'23.01.17'!L93+'30.01.17'!L95+'06.02.17'!L98+'13.02.17'!L100+'20.02.17'!L100+'27.02.17'!L101+'06.03.17'!L101+'13.03.17'!L101+'20.03.17'!L101+'27.03.17'!L101+'03.04.17'!L101+'10.04.17'!L101+'18.04.17'!L101+'24.04.17'!L101+'03.05.17'!L101+'10.05.17'!L101+'15.05.17'!L101+'22.05.17'!L101+'29.05.17'!L101+'06.06.17'!L101+'12.06.17'!L101+'19.06.17'!L101+'26.06.17'!L101+'03.07.17'!L101+'10.07.17'!L101+'17.07.17'!L101+'24.07.17'!L101+'31.07.17'!L101+'07.08.17'!L101+'14.08.17'!L101+'21.08.17'!L101+'28.08.17'!L101+'04.09.17'!L101+'11.09.17'!L101+'18.09.17'!L101+'25.09.17'!L101+'02.10.17'!L101+'09.10.17'!L101+'16.10.17'!L101+'23.10.17'!L101+'30.10.17'!L101+'06.11.17'!L101+'13.11.17'!L101+'20.11.17'!L101+'27.11.17'!L101+'04.12.17'!L101+'11.12.17'!L101+'18.12.17'!L101+'25.12.17'!L101+'02.01.18'!L101</f>
        <v>12265.41</v>
      </c>
      <c r="M101" s="27">
        <f t="shared" si="7"/>
        <v>0</v>
      </c>
      <c r="N101" s="25">
        <f>'10.01.17'!N83+'16.01.17'!N84+'23.01.17'!N93+'30.01.17'!N95+'06.02.17'!N98+'13.02.17'!N100+'20.02.17'!N100+'27.02.17'!N101+'06.03.17'!N101+'13.03.17'!N101+'20.03.17'!N101+'27.03.17'!N101+'03.04.17'!N101+'10.04.17'!N101+'18.04.17'!N101+'24.04.17'!N101+'03.05.17'!N101+'10.05.17'!N101+'15.05.17'!N101+'22.05.17'!N101+'29.05.17'!N101+'06.06.17'!N101+'12.06.17'!N101+'19.06.17'!N101+'26.06.17'!N101+'03.07.17'!N101+'10.07.17'!N101+'17.07.17'!N101+'24.07.17'!N101+'31.07.17'!N101+'07.08.17'!N101+'14.08.17'!N101+'21.08.17'!N101+'28.08.17'!N101+'04.09.17'!N101+'11.09.17'!N101+'18.09.17'!N101+'25.09.17'!N101+'02.10.17'!N101+'09.10.17'!N101+'16.10.17'!N101+'23.10.17'!N101+'30.10.17'!N101+'06.11.17'!N101+'13.11.17'!N101+'20.11.17'!N101+'27.11.17'!N101+'04.12.17'!N101+'11.12.17'!N101+'18.12.17'!N101+'25.12.17'!N101+'02.01.18'!N101</f>
        <v>11</v>
      </c>
      <c r="O101" s="26">
        <f>'10.01.17'!O83+'16.01.17'!O84+'23.01.17'!O93+'30.01.17'!O95+'06.02.17'!O98+'13.02.17'!O100+'20.02.17'!O100+'27.02.17'!O101+'06.03.17'!O101+'13.03.17'!O101+'20.03.17'!O101+'27.03.17'!O101+'03.04.17'!O101+'10.04.17'!O101+'18.04.17'!O101+'24.04.17'!O101+'03.05.17'!O101+'10.05.17'!O101+'15.05.17'!O101+'22.05.17'!O101+'29.05.17'!O101+'06.06.17'!O101+'12.06.17'!O101+'19.06.17'!O101+'26.06.17'!O101+'03.07.17'!O101+'10.07.17'!O101+'17.07.17'!O101+'24.07.17'!O101+'31.07.17'!O101+'07.08.17'!O101+'14.08.17'!O101+'21.08.17'!O101+'28.08.17'!O101+'04.09.17'!O101+'11.09.17'!O101+'18.09.17'!O101+'25.09.17'!O101+'02.10.17'!O101+'09.10.17'!O101+'16.10.17'!O101+'23.10.17'!O101+'30.10.17'!O101+'06.11.17'!O101+'13.11.17'!O101+'20.11.17'!O101+'27.11.17'!O101+'04.12.17'!O101+'11.12.17'!O101+'18.12.17'!O101+'25.12.17'!O101+'02.01.18'!O101</f>
        <v>11709.140000000001</v>
      </c>
      <c r="P101" s="26">
        <f>'10.01.17'!P83+'16.01.17'!P84+'23.01.17'!P93+'30.01.17'!P95+'06.02.17'!P98+'13.02.17'!P100+'20.02.17'!P100+'27.02.17'!P101+'06.03.17'!P101+'13.03.17'!P101+'20.03.17'!P101+'27.03.17'!P101+'03.04.17'!P101+'10.04.17'!P101+'18.04.17'!P101+'24.04.17'!P101+'03.05.17'!P101+'10.05.17'!P101+'15.05.17'!P101+'22.05.17'!P101+'29.05.17'!P101+'06.06.17'!P101+'12.06.17'!P101+'19.06.17'!P101+'26.06.17'!P101+'03.07.17'!P101+'10.07.17'!P101+'17.07.17'!P101+'24.07.17'!P101+'31.07.17'!P101+'07.08.17'!P101+'14.08.17'!P101+'21.08.17'!P101+'28.08.17'!P101+'04.09.17'!P101+'11.09.17'!P101+'18.09.17'!P101+'25.09.17'!P101+'02.10.17'!P101+'09.10.17'!P101+'16.10.17'!P101+'23.10.17'!P101+'30.10.17'!P101+'06.11.17'!P101+'13.11.17'!P101+'20.11.17'!P101+'27.11.17'!P101+'04.12.17'!P101+'11.12.17'!P101+'18.12.17'!P101+'25.12.17'!P101+'02.01.18'!P101</f>
        <v>11709.140000000001</v>
      </c>
      <c r="Q101" s="30">
        <f t="shared" si="8"/>
        <v>0</v>
      </c>
      <c r="R101" s="2">
        <v>1</v>
      </c>
      <c r="S101" s="2">
        <v>0</v>
      </c>
      <c r="T101" s="2" t="str">
        <f t="shared" si="9"/>
        <v/>
      </c>
      <c r="U101" s="2" t="str">
        <f t="shared" si="10"/>
        <v/>
      </c>
      <c r="V101" s="2" t="str">
        <f t="shared" si="11"/>
        <v/>
      </c>
      <c r="X101" s="60"/>
    </row>
    <row r="102" spans="1:24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f>'16.01.17'!H85+'23.01.17'!H94+'30.01.17'!H96+'06.02.17'!H99+'13.02.17'!H101+'20.02.17'!H101+'27.02.17'!H102+'06.03.17'!H102+'13.03.17'!H102+'20.03.17'!H102+'27.03.17'!H102+'03.04.17'!H102+'10.04.17'!H102+'18.04.17'!H102+'24.04.17'!H102+'03.05.17'!H102+'10.05.17'!H102+'15.05.17'!H102+'22.05.17'!H102+'29.05.17'!H102+'06.06.17'!H102+'12.06.17'!H102+'19.06.17'!H102+'26.06.17'!H102+'03.07.17'!H102+'10.07.17'!H102+'17.07.17'!H102+'24.07.17'!H102+'31.07.17'!H102+'07.08.17'!H102+'14.08.17'!H102+'21.08.17'!H102+'28.08.17'!H102+'04.09.17'!H102+'11.09.17'!H102+'18.09.17'!H102+'25.09.17'!H102+'02.10.17'!H102+'09.10.17'!H102+'16.10.17'!H102+'23.10.17'!H102+'30.10.17'!H102+'06.11.17'!H102+'13.11.17'!H102+'20.11.17'!H102+'27.11.17'!H102+'04.12.17'!H102+'11.12.17'!H102+'18.12.17'!H102+'25.12.17'!H102+'02.01.18'!H102</f>
        <v>20</v>
      </c>
      <c r="I102" s="25">
        <f>'16.01.17'!I85+'23.01.17'!I94+'30.01.17'!I96+'06.02.17'!I99+'13.02.17'!I101+'20.02.17'!I101+'27.02.17'!I102+'06.03.17'!I102+'13.03.17'!I102+'20.03.17'!I102+'27.03.17'!I102+'03.04.17'!I102+'10.04.17'!I102+'18.04.17'!I102+'24.04.17'!I102+'03.05.17'!I102+'10.05.17'!I102+'15.05.17'!I102+'22.05.17'!I102+'29.05.17'!I102+'06.06.17'!I102+'12.06.17'!I102+'19.06.17'!I102+'26.06.17'!I102+'03.07.17'!I102+'10.07.17'!I102+'17.07.17'!I102+'24.07.17'!I102+'31.07.17'!I102+'07.08.17'!I102+'14.08.17'!I102+'21.08.17'!I102+'28.08.17'!I102+'04.09.17'!I102+'11.09.17'!I102+'18.09.17'!I102+'25.09.17'!I102+'02.10.17'!I102+'09.10.17'!I102+'16.10.17'!I102+'23.10.17'!I102+'30.10.17'!I102+'06.11.17'!I102+'13.11.17'!I102+'20.11.17'!I102+'27.11.17'!I102+'04.12.17'!I102+'11.12.17'!I102+'18.12.17'!I102+'25.12.17'!I102+'02.01.18'!I102</f>
        <v>6</v>
      </c>
      <c r="J102" s="25">
        <f>'16.01.17'!J85+'23.01.17'!J94+'30.01.17'!J96+'06.02.17'!J99+'13.02.17'!J101+'20.02.17'!J101+'27.02.17'!J102+'06.03.17'!J102+'13.03.17'!J102+'20.03.17'!J102+'27.03.17'!J102+'03.04.17'!J102+'10.04.17'!J102+'18.04.17'!J102+'24.04.17'!J102+'03.05.17'!J102+'10.05.17'!J102+'15.05.17'!J102+'22.05.17'!J102+'29.05.17'!J102+'06.06.17'!J102+'12.06.17'!J102+'19.06.17'!J102+'26.06.17'!J102+'03.07.17'!J102+'10.07.17'!J102+'17.07.17'!J102+'24.07.17'!J102+'31.07.17'!J102+'07.08.17'!J102+'14.08.17'!J102+'21.08.17'!J102+'28.08.17'!J102+'04.09.17'!J102+'11.09.17'!J102+'18.09.17'!J102+'25.09.17'!J102+'02.10.17'!J102+'09.10.17'!J102+'16.10.17'!J102+'23.10.17'!J102+'30.10.17'!J102+'06.11.17'!J102+'13.11.17'!J102+'20.11.17'!J102+'27.11.17'!J102+'04.12.17'!J102+'11.12.17'!J102+'18.12.17'!J102+'25.12.17'!J102+'02.01.18'!J102</f>
        <v>7</v>
      </c>
      <c r="K102" s="26">
        <f>'16.01.17'!K85+'23.01.17'!K94+'30.01.17'!K96+'06.02.17'!K99+'13.02.17'!K101+'20.02.17'!K101+'27.02.17'!K102+'06.03.17'!K102+'13.03.17'!K102+'20.03.17'!K102+'27.03.17'!K102+'03.04.17'!K102+'10.04.17'!K102+'18.04.17'!K102+'24.04.17'!K102+'03.05.17'!K102+'10.05.17'!K102+'15.05.17'!K102+'22.05.17'!K102+'29.05.17'!K102+'06.06.17'!K102+'12.06.17'!K102+'19.06.17'!K102+'26.06.17'!K102+'03.07.17'!K102+'10.07.17'!K102+'17.07.17'!K102+'24.07.17'!K102+'31.07.17'!K102+'07.08.17'!K102+'14.08.17'!K102+'21.08.17'!K102+'28.08.17'!K102+'04.09.17'!K102+'11.09.17'!K102+'18.09.17'!K102+'25.09.17'!K102+'02.10.17'!K102+'09.10.17'!K102+'16.10.17'!K102+'23.10.17'!K102+'30.10.17'!K102+'06.11.17'!K102+'13.11.17'!K102+'20.11.17'!K102+'27.11.17'!K102+'04.12.17'!K102+'11.12.17'!K102+'18.12.17'!K102+'25.12.17'!K102+'02.01.18'!K102</f>
        <v>3150.7000000000003</v>
      </c>
      <c r="L102" s="26">
        <f>'16.01.17'!L85+'23.01.17'!L94+'30.01.17'!L96+'06.02.17'!L99+'13.02.17'!L101+'20.02.17'!L101+'27.02.17'!L102+'06.03.17'!L102+'13.03.17'!L102+'20.03.17'!L102+'27.03.17'!L102+'03.04.17'!L102+'10.04.17'!L102+'18.04.17'!L102+'24.04.17'!L102+'03.05.17'!L102+'10.05.17'!L102+'15.05.17'!L102+'22.05.17'!L102+'29.05.17'!L102+'06.06.17'!L102+'12.06.17'!L102+'19.06.17'!L102+'26.06.17'!L102+'03.07.17'!L102+'10.07.17'!L102+'17.07.17'!L102+'24.07.17'!L102+'31.07.17'!L102+'07.08.17'!L102+'14.08.17'!L102+'21.08.17'!L102+'28.08.17'!L102+'04.09.17'!L102+'11.09.17'!L102+'18.09.17'!L102+'25.09.17'!L102+'02.10.17'!L102+'09.10.17'!L102+'16.10.17'!L102+'23.10.17'!L102+'30.10.17'!L102+'06.11.17'!L102+'13.11.17'!L102+'20.11.17'!L102+'27.11.17'!L102+'04.12.17'!L102+'11.12.17'!L102+'18.12.17'!L102+'25.12.17'!L102+'02.01.18'!L102</f>
        <v>3150.7000000000003</v>
      </c>
      <c r="M102" s="27">
        <f t="shared" si="7"/>
        <v>0</v>
      </c>
      <c r="N102" s="25">
        <f>'16.01.17'!N85+'23.01.17'!N94+'30.01.17'!N96+'06.02.17'!N99+'13.02.17'!N101+'20.02.17'!N101+'27.02.17'!N102+'06.03.17'!N102+'13.03.17'!N102+'20.03.17'!N102+'27.03.17'!N102+'03.04.17'!N102+'10.04.17'!N102+'18.04.17'!N102+'24.04.17'!N102+'03.05.17'!N102+'10.05.17'!N102+'15.05.17'!N102+'22.05.17'!N102+'29.05.17'!N102+'06.06.17'!N102+'12.06.17'!N102+'19.06.17'!N102+'26.06.17'!N102+'03.07.17'!N102+'10.07.17'!N102+'17.07.17'!N102+'24.07.17'!N102+'31.07.17'!N102+'07.08.17'!N102+'14.08.17'!N102+'21.08.17'!N102+'28.08.17'!N102+'04.09.17'!N102+'11.09.17'!N102+'18.09.17'!N102+'25.09.17'!N102+'02.10.17'!N102+'09.10.17'!N102+'16.10.17'!N102+'23.10.17'!N102+'30.10.17'!N102+'06.11.17'!N102+'13.11.17'!N102+'20.11.17'!N102+'27.11.17'!N102+'04.12.17'!N102+'11.12.17'!N102+'18.12.17'!N102+'25.12.17'!N102+'02.01.18'!N102</f>
        <v>0</v>
      </c>
      <c r="O102" s="26">
        <f>'16.01.17'!O85+'23.01.17'!O94+'30.01.17'!O96+'06.02.17'!O99+'13.02.17'!O101+'20.02.17'!O101+'27.02.17'!O102+'06.03.17'!O102+'13.03.17'!O102+'20.03.17'!O102+'27.03.17'!O102+'03.04.17'!O102+'10.04.17'!O102+'18.04.17'!O102+'24.04.17'!O102+'03.05.17'!O102+'10.05.17'!O102+'15.05.17'!O102+'22.05.17'!O102+'29.05.17'!O102+'06.06.17'!O102+'12.06.17'!O102+'19.06.17'!O102+'26.06.17'!O102+'03.07.17'!O102+'10.07.17'!O102+'17.07.17'!O102+'24.07.17'!O102+'31.07.17'!O102+'07.08.17'!O102+'14.08.17'!O102+'21.08.17'!O102+'28.08.17'!O102+'04.09.17'!O102+'11.09.17'!O102+'18.09.17'!O102+'25.09.17'!O102+'02.10.17'!O102+'09.10.17'!O102+'16.10.17'!O102+'23.10.17'!O102+'30.10.17'!O102+'06.11.17'!O102+'13.11.17'!O102+'20.11.17'!O102+'27.11.17'!O102+'04.12.17'!O102+'11.12.17'!O102+'18.12.17'!O102+'25.12.17'!O102+'02.01.18'!O102</f>
        <v>0</v>
      </c>
      <c r="P102" s="26">
        <f>'16.01.17'!P85+'23.01.17'!P94+'30.01.17'!P96+'06.02.17'!P99+'13.02.17'!P101+'20.02.17'!P101+'27.02.17'!P102+'06.03.17'!P102+'13.03.17'!P102+'20.03.17'!P102+'27.03.17'!P102+'03.04.17'!P102+'10.04.17'!P102+'18.04.17'!P102+'24.04.17'!P102+'03.05.17'!P102+'10.05.17'!P102+'15.05.17'!P102+'22.05.17'!P102+'29.05.17'!P102+'06.06.17'!P102+'12.06.17'!P102+'19.06.17'!P102+'26.06.17'!P102+'03.07.17'!P102+'10.07.17'!P102+'17.07.17'!P102+'24.07.17'!P102+'31.07.17'!P102+'07.08.17'!P102+'14.08.17'!P102+'21.08.17'!P102+'28.08.17'!P102+'04.09.17'!P102+'11.09.17'!P102+'18.09.17'!P102+'25.09.17'!P102+'02.10.17'!P102+'09.10.17'!P102+'16.10.17'!P102+'23.10.17'!P102+'30.10.17'!P102+'06.11.17'!P102+'13.11.17'!P102+'20.11.17'!P102+'27.11.17'!P102+'04.12.17'!P102+'11.12.17'!P102+'18.12.17'!P102+'25.12.17'!P102+'02.01.18'!P102</f>
        <v>0</v>
      </c>
      <c r="Q102" s="30">
        <f t="shared" si="8"/>
        <v>0</v>
      </c>
      <c r="R102" s="2">
        <v>1</v>
      </c>
      <c r="S102" s="2">
        <v>0</v>
      </c>
      <c r="T102" s="2" t="str">
        <f t="shared" si="9"/>
        <v/>
      </c>
      <c r="U102" s="2" t="str">
        <f t="shared" si="10"/>
        <v/>
      </c>
      <c r="V102" s="2" t="str">
        <f t="shared" si="11"/>
        <v/>
      </c>
      <c r="X102" s="60"/>
    </row>
    <row r="103" spans="1:24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f>'10.01.17'!H84+'16.01.17'!H86+'23.01.17'!H95+'30.01.17'!H97+'06.02.17'!H100+'13.02.17'!H102+'20.02.17'!H102+'27.02.17'!H103+'06.03.17'!H103+'13.03.17'!H103+'20.03.17'!H103+'27.03.17'!H103+'03.04.17'!H103+'10.04.17'!H103+'18.04.17'!H103+'24.04.17'!H103+'03.05.17'!H103+'10.05.17'!H103+'15.05.17'!H103+'22.05.17'!H103+'29.05.17'!H103+'06.06.17'!H103+'12.06.17'!H103+'19.06.17'!H103+'26.06.17'!H103+'03.07.17'!H103+'10.07.17'!H103+'17.07.17'!H103+'24.07.17'!H103+'31.07.17'!H103+'07.08.17'!H103+'14.08.17'!H103+'21.08.17'!H103+'28.08.17'!H103+'04.09.17'!H103+'11.09.17'!H103+'18.09.17'!H103+'25.09.17'!H103+'02.10.17'!H103+'09.10.17'!H103+'16.10.17'!H103+'23.10.17'!H103+'30.10.17'!H103+'06.11.17'!H103+'13.11.17'!H103+'20.11.17'!H103+'27.11.17'!H103+'04.12.17'!H103+'11.12.17'!H103+'18.12.17'!H103+'25.12.17'!H103+'02.01.18'!H103</f>
        <v>9</v>
      </c>
      <c r="I103" s="25">
        <f>'10.01.17'!I84+'16.01.17'!I86+'23.01.17'!I95+'30.01.17'!I97+'06.02.17'!I100+'13.02.17'!I102+'20.02.17'!I102+'27.02.17'!I103+'06.03.17'!I103+'13.03.17'!I103+'20.03.17'!I103+'27.03.17'!I103+'03.04.17'!I103+'10.04.17'!I103+'18.04.17'!I103+'24.04.17'!I103+'03.05.17'!I103+'10.05.17'!I103+'15.05.17'!I103+'22.05.17'!I103+'29.05.17'!I103+'06.06.17'!I103+'12.06.17'!I103+'19.06.17'!I103+'26.06.17'!I103+'03.07.17'!I103+'10.07.17'!I103+'17.07.17'!I103+'24.07.17'!I103+'31.07.17'!I103+'07.08.17'!I103+'14.08.17'!I103+'21.08.17'!I103+'28.08.17'!I103+'04.09.17'!I103+'11.09.17'!I103+'18.09.17'!I103+'25.09.17'!I103+'02.10.17'!I103+'09.10.17'!I103+'16.10.17'!I103+'23.10.17'!I103+'30.10.17'!I103+'06.11.17'!I103+'13.11.17'!I103+'20.11.17'!I103+'27.11.17'!I103+'04.12.17'!I103+'11.12.17'!I103+'18.12.17'!I103+'25.12.17'!I103+'02.01.18'!I103</f>
        <v>7</v>
      </c>
      <c r="J103" s="25">
        <f>'10.01.17'!J84+'16.01.17'!J86+'23.01.17'!J95+'30.01.17'!J97+'06.02.17'!J100+'13.02.17'!J102+'20.02.17'!J102+'27.02.17'!J103+'06.03.17'!J103+'13.03.17'!J103+'20.03.17'!J103+'27.03.17'!J103+'03.04.17'!J103+'10.04.17'!J103+'18.04.17'!J103+'24.04.17'!J103+'03.05.17'!J103+'10.05.17'!J103+'15.05.17'!J103+'22.05.17'!J103+'29.05.17'!J103+'06.06.17'!J103+'12.06.17'!J103+'19.06.17'!J103+'26.06.17'!J103+'03.07.17'!J103+'10.07.17'!J103+'17.07.17'!J103+'24.07.17'!J103+'31.07.17'!J103+'07.08.17'!J103+'14.08.17'!J103+'21.08.17'!J103+'28.08.17'!J103+'04.09.17'!J103+'11.09.17'!J103+'18.09.17'!J103+'25.09.17'!J103+'02.10.17'!J103+'09.10.17'!J103+'16.10.17'!J103+'23.10.17'!J103+'30.10.17'!J103+'06.11.17'!J103+'13.11.17'!J103+'20.11.17'!J103+'27.11.17'!J103+'04.12.17'!J103+'11.12.17'!J103+'18.12.17'!J103+'25.12.17'!J103+'02.01.18'!J103</f>
        <v>11</v>
      </c>
      <c r="K103" s="26">
        <f>'10.01.17'!K84+'16.01.17'!K86+'23.01.17'!K95+'30.01.17'!K97+'06.02.17'!K100+'13.02.17'!K102+'20.02.17'!K102+'27.02.17'!K103+'06.03.17'!K103+'13.03.17'!K103+'20.03.17'!K103+'27.03.17'!K103+'03.04.17'!K103+'10.04.17'!K103+'18.04.17'!K103+'24.04.17'!K103+'03.05.17'!K103+'10.05.17'!K103+'15.05.17'!K103+'22.05.17'!K103+'29.05.17'!K103+'06.06.17'!K103+'12.06.17'!K103+'19.06.17'!K103+'26.06.17'!K103+'03.07.17'!K103+'10.07.17'!K103+'17.07.17'!K103+'24.07.17'!K103+'31.07.17'!K103+'07.08.17'!K103+'14.08.17'!K103+'21.08.17'!K103+'28.08.17'!K103+'04.09.17'!K103+'11.09.17'!K103+'18.09.17'!K103+'25.09.17'!K103+'02.10.17'!K103+'09.10.17'!K103+'16.10.17'!K103+'23.10.17'!K103+'30.10.17'!K103+'06.11.17'!K103+'13.11.17'!K103+'20.11.17'!K103+'27.11.17'!K103+'04.12.17'!K103+'11.12.17'!K103+'18.12.17'!K103+'25.12.17'!K103+'02.01.18'!K103</f>
        <v>22104.85</v>
      </c>
      <c r="L103" s="26">
        <f>'10.01.17'!L84+'16.01.17'!L86+'23.01.17'!L95+'30.01.17'!L97+'06.02.17'!L100+'13.02.17'!L102+'20.02.17'!L102+'27.02.17'!L103+'06.03.17'!L103+'13.03.17'!L103+'20.03.17'!L103+'27.03.17'!L103+'03.04.17'!L103+'10.04.17'!L103+'18.04.17'!L103+'24.04.17'!L103+'03.05.17'!L103+'10.05.17'!L103+'15.05.17'!L103+'22.05.17'!L103+'29.05.17'!L103+'06.06.17'!L103+'12.06.17'!L103+'19.06.17'!L103+'26.06.17'!L103+'03.07.17'!L103+'10.07.17'!L103+'17.07.17'!L103+'24.07.17'!L103+'31.07.17'!L103+'07.08.17'!L103+'14.08.17'!L103+'21.08.17'!L103+'28.08.17'!L103+'04.09.17'!L103+'11.09.17'!L103+'18.09.17'!L103+'25.09.17'!L103+'02.10.17'!L103+'09.10.17'!L103+'16.10.17'!L103+'23.10.17'!L103+'30.10.17'!L103+'06.11.17'!L103+'13.11.17'!L103+'20.11.17'!L103+'27.11.17'!L103+'04.12.17'!L103+'11.12.17'!L103+'18.12.17'!L103+'25.12.17'!L103+'02.01.18'!L103</f>
        <v>22104.85</v>
      </c>
      <c r="M103" s="27">
        <f t="shared" si="7"/>
        <v>0</v>
      </c>
      <c r="N103" s="25">
        <f>'10.01.17'!N84+'16.01.17'!N86+'23.01.17'!N95+'30.01.17'!N97+'06.02.17'!N100+'13.02.17'!N102+'20.02.17'!N102+'27.02.17'!N103+'06.03.17'!N103+'13.03.17'!N103+'20.03.17'!N103+'27.03.17'!N103+'03.04.17'!N103+'10.04.17'!N103+'18.04.17'!N103+'24.04.17'!N103+'03.05.17'!N103+'10.05.17'!N103+'15.05.17'!N103+'22.05.17'!N103+'29.05.17'!N103+'06.06.17'!N103+'12.06.17'!N103+'19.06.17'!N103+'26.06.17'!N103+'03.07.17'!N103+'10.07.17'!N103+'17.07.17'!N103+'24.07.17'!N103+'31.07.17'!N103+'07.08.17'!N103+'14.08.17'!N103+'21.08.17'!N103+'28.08.17'!N103+'04.09.17'!N103+'11.09.17'!N103+'18.09.17'!N103+'25.09.17'!N103+'02.10.17'!N103+'09.10.17'!N103+'16.10.17'!N103+'23.10.17'!N103+'30.10.17'!N103+'06.11.17'!N103+'13.11.17'!N103+'20.11.17'!N103+'27.11.17'!N103+'04.12.17'!N103+'11.12.17'!N103+'18.12.17'!N103+'25.12.17'!N103+'02.01.18'!N103</f>
        <v>6</v>
      </c>
      <c r="O103" s="26">
        <f>'10.01.17'!O84+'16.01.17'!O86+'23.01.17'!O95+'30.01.17'!O97+'06.02.17'!O100+'13.02.17'!O102+'20.02.17'!O102+'27.02.17'!O103+'06.03.17'!O103+'13.03.17'!O103+'20.03.17'!O103+'27.03.17'!O103+'03.04.17'!O103+'10.04.17'!O103+'18.04.17'!O103+'24.04.17'!O103+'03.05.17'!O103+'10.05.17'!O103+'15.05.17'!O103+'22.05.17'!O103+'29.05.17'!O103+'06.06.17'!O103+'12.06.17'!O103+'19.06.17'!O103+'26.06.17'!O103+'03.07.17'!O103+'10.07.17'!O103+'17.07.17'!O103+'24.07.17'!O103+'31.07.17'!O103+'07.08.17'!O103+'14.08.17'!O103+'21.08.17'!O103+'28.08.17'!O103+'04.09.17'!O103+'11.09.17'!O103+'18.09.17'!O103+'25.09.17'!O103+'02.10.17'!O103+'09.10.17'!O103+'16.10.17'!O103+'23.10.17'!O103+'30.10.17'!O103+'06.11.17'!O103+'13.11.17'!O103+'20.11.17'!O103+'27.11.17'!O103+'04.12.17'!O103+'11.12.17'!O103+'18.12.17'!O103+'25.12.17'!O103+'02.01.18'!O103</f>
        <v>24665.629999999997</v>
      </c>
      <c r="P103" s="26">
        <f>'10.01.17'!P84+'16.01.17'!P86+'23.01.17'!P95+'30.01.17'!P97+'06.02.17'!P100+'13.02.17'!P102+'20.02.17'!P102+'27.02.17'!P103+'06.03.17'!P103+'13.03.17'!P103+'20.03.17'!P103+'27.03.17'!P103+'03.04.17'!P103+'10.04.17'!P103+'18.04.17'!P103+'24.04.17'!P103+'03.05.17'!P103+'10.05.17'!P103+'15.05.17'!P103+'22.05.17'!P103+'29.05.17'!P103+'06.06.17'!P103+'12.06.17'!P103+'19.06.17'!P103+'26.06.17'!P103+'03.07.17'!P103+'10.07.17'!P103+'17.07.17'!P103+'24.07.17'!P103+'31.07.17'!P103+'07.08.17'!P103+'14.08.17'!P103+'21.08.17'!P103+'28.08.17'!P103+'04.09.17'!P103+'11.09.17'!P103+'18.09.17'!P103+'25.09.17'!P103+'02.10.17'!P103+'09.10.17'!P103+'16.10.17'!P103+'23.10.17'!P103+'30.10.17'!P103+'06.11.17'!P103+'13.11.17'!P103+'20.11.17'!P103+'27.11.17'!P103+'04.12.17'!P103+'11.12.17'!P103+'18.12.17'!P103+'25.12.17'!P103+'02.01.18'!P103</f>
        <v>24665.629999999997</v>
      </c>
      <c r="Q103" s="30">
        <f t="shared" si="8"/>
        <v>0</v>
      </c>
      <c r="R103" s="2">
        <v>1</v>
      </c>
      <c r="S103" s="2">
        <v>0</v>
      </c>
      <c r="T103" s="2" t="str">
        <f t="shared" si="9"/>
        <v/>
      </c>
      <c r="U103" s="2" t="str">
        <f t="shared" si="10"/>
        <v/>
      </c>
      <c r="V103" s="2" t="str">
        <f t="shared" si="11"/>
        <v/>
      </c>
      <c r="X103" s="60"/>
    </row>
    <row r="104" spans="1:24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f>'10.01.17'!H85+'16.01.17'!H87+'23.01.17'!H96+'30.01.17'!H98+'06.02.17'!H101+'13.02.17'!H103+'20.02.17'!H103+'27.02.17'!H104+'06.03.17'!H104+'13.03.17'!H104+'20.03.17'!H104+'27.03.17'!H104+'03.04.17'!H104+'10.04.17'!H104+'18.04.17'!H104+'24.04.17'!H104+'03.05.17'!H104+'10.05.17'!H104+'15.05.17'!H104+'22.05.17'!H104+'29.05.17'!H104+'06.06.17'!H104+'12.06.17'!H104+'19.06.17'!H104+'26.06.17'!H104+'03.07.17'!H104+'10.07.17'!H104+'17.07.17'!H104+'24.07.17'!H104+'31.07.17'!H104+'07.08.17'!H104+'14.08.17'!H104+'21.08.17'!H104+'28.08.17'!H104+'04.09.17'!H104+'11.09.17'!H104+'18.09.17'!H104+'25.09.17'!H104+'02.10.17'!H104+'09.10.17'!H104+'16.10.17'!H104+'23.10.17'!H104+'30.10.17'!H104+'06.11.17'!H104+'13.11.17'!H104+'20.11.17'!H104+'27.11.17'!H104+'04.12.17'!H104+'11.12.17'!H104+'18.12.17'!H104+'25.12.17'!H104+'02.01.18'!H104</f>
        <v>28</v>
      </c>
      <c r="I104" s="25">
        <f>'10.01.17'!I85+'16.01.17'!I87+'23.01.17'!I96+'30.01.17'!I98+'06.02.17'!I101+'13.02.17'!I103+'20.02.17'!I103+'27.02.17'!I104+'06.03.17'!I104+'13.03.17'!I104+'20.03.17'!I104+'27.03.17'!I104+'03.04.17'!I104+'10.04.17'!I104+'18.04.17'!I104+'24.04.17'!I104+'03.05.17'!I104+'10.05.17'!I104+'15.05.17'!I104+'22.05.17'!I104+'29.05.17'!I104+'06.06.17'!I104+'12.06.17'!I104+'19.06.17'!I104+'26.06.17'!I104+'03.07.17'!I104+'10.07.17'!I104+'17.07.17'!I104+'24.07.17'!I104+'31.07.17'!I104+'07.08.17'!I104+'14.08.17'!I104+'21.08.17'!I104+'28.08.17'!I104+'04.09.17'!I104+'11.09.17'!I104+'18.09.17'!I104+'25.09.17'!I104+'02.10.17'!I104+'09.10.17'!I104+'16.10.17'!I104+'23.10.17'!I104+'30.10.17'!I104+'06.11.17'!I104+'13.11.17'!I104+'20.11.17'!I104+'27.11.17'!I104+'04.12.17'!I104+'11.12.17'!I104+'18.12.17'!I104+'25.12.17'!I104+'02.01.18'!I104</f>
        <v>23</v>
      </c>
      <c r="J104" s="25">
        <f>'10.01.17'!J85+'16.01.17'!J87+'23.01.17'!J96+'30.01.17'!J98+'06.02.17'!J101+'13.02.17'!J103+'20.02.17'!J103+'27.02.17'!J104+'06.03.17'!J104+'13.03.17'!J104+'20.03.17'!J104+'27.03.17'!J104+'03.04.17'!J104+'10.04.17'!J104+'18.04.17'!J104+'24.04.17'!J104+'03.05.17'!J104+'10.05.17'!J104+'15.05.17'!J104+'22.05.17'!J104+'29.05.17'!J104+'06.06.17'!J104+'12.06.17'!J104+'19.06.17'!J104+'26.06.17'!J104+'03.07.17'!J104+'10.07.17'!J104+'17.07.17'!J104+'24.07.17'!J104+'31.07.17'!J104+'07.08.17'!J104+'14.08.17'!J104+'21.08.17'!J104+'28.08.17'!J104+'04.09.17'!J104+'11.09.17'!J104+'18.09.17'!J104+'25.09.17'!J104+'02.10.17'!J104+'09.10.17'!J104+'16.10.17'!J104+'23.10.17'!J104+'30.10.17'!J104+'06.11.17'!J104+'13.11.17'!J104+'20.11.17'!J104+'27.11.17'!J104+'04.12.17'!J104+'11.12.17'!J104+'18.12.17'!J104+'25.12.17'!J104+'02.01.18'!J104</f>
        <v>30</v>
      </c>
      <c r="K104" s="26">
        <f>'10.01.17'!K85+'16.01.17'!K87+'23.01.17'!K96+'30.01.17'!K98+'06.02.17'!K101+'13.02.17'!K103+'20.02.17'!K103+'27.02.17'!K104+'06.03.17'!K104+'13.03.17'!K104+'20.03.17'!K104+'27.03.17'!K104+'03.04.17'!K104+'10.04.17'!K104+'18.04.17'!K104+'24.04.17'!K104+'03.05.17'!K104+'10.05.17'!K104+'15.05.17'!K104+'22.05.17'!K104+'29.05.17'!K104+'06.06.17'!K104+'12.06.17'!K104+'19.06.17'!K104+'26.06.17'!K104+'03.07.17'!K104+'10.07.17'!K104+'17.07.17'!K104+'24.07.17'!K104+'31.07.17'!K104+'07.08.17'!K104+'14.08.17'!K104+'21.08.17'!K104+'28.08.17'!K104+'04.09.17'!K104+'11.09.17'!K104+'18.09.17'!K104+'25.09.17'!K104+'02.10.17'!K104+'09.10.17'!K104+'16.10.17'!K104+'23.10.17'!K104+'30.10.17'!K104+'06.11.17'!K104+'13.11.17'!K104+'20.11.17'!K104+'27.11.17'!K104+'04.12.17'!K104+'11.12.17'!K104+'18.12.17'!K104+'25.12.17'!K104+'02.01.18'!K104</f>
        <v>21657.600000000002</v>
      </c>
      <c r="L104" s="26">
        <f>'10.01.17'!L85+'16.01.17'!L87+'23.01.17'!L96+'30.01.17'!L98+'06.02.17'!L101+'13.02.17'!L103+'20.02.17'!L103+'27.02.17'!L104+'06.03.17'!L104+'13.03.17'!L104+'20.03.17'!L104+'27.03.17'!L104+'03.04.17'!L104+'10.04.17'!L104+'18.04.17'!L104+'24.04.17'!L104+'03.05.17'!L104+'10.05.17'!L104+'15.05.17'!L104+'22.05.17'!L104+'29.05.17'!L104+'06.06.17'!L104+'12.06.17'!L104+'19.06.17'!L104+'26.06.17'!L104+'03.07.17'!L104+'10.07.17'!L104+'17.07.17'!L104+'24.07.17'!L104+'31.07.17'!L104+'07.08.17'!L104+'14.08.17'!L104+'21.08.17'!L104+'28.08.17'!L104+'04.09.17'!L104+'11.09.17'!L104+'18.09.17'!L104+'25.09.17'!L104+'02.10.17'!L104+'09.10.17'!L104+'16.10.17'!L104+'23.10.17'!L104+'30.10.17'!L104+'06.11.17'!L104+'13.11.17'!L104+'20.11.17'!L104+'27.11.17'!L104+'04.12.17'!L104+'11.12.17'!L104+'18.12.17'!L104+'25.12.17'!L104+'02.01.18'!L104</f>
        <v>21657.600000000002</v>
      </c>
      <c r="M104" s="27">
        <f t="shared" si="7"/>
        <v>0</v>
      </c>
      <c r="N104" s="25">
        <f>'10.01.17'!N85+'16.01.17'!N87+'23.01.17'!N96+'30.01.17'!N98+'06.02.17'!N101+'13.02.17'!N103+'20.02.17'!N103+'27.02.17'!N104+'06.03.17'!N104+'13.03.17'!N104+'20.03.17'!N104+'27.03.17'!N104+'03.04.17'!N104+'10.04.17'!N104+'18.04.17'!N104+'24.04.17'!N104+'03.05.17'!N104+'10.05.17'!N104+'15.05.17'!N104+'22.05.17'!N104+'29.05.17'!N104+'06.06.17'!N104+'12.06.17'!N104+'19.06.17'!N104+'26.06.17'!N104+'03.07.17'!N104+'10.07.17'!N104+'17.07.17'!N104+'24.07.17'!N104+'31.07.17'!N104+'07.08.17'!N104+'14.08.17'!N104+'21.08.17'!N104+'28.08.17'!N104+'04.09.17'!N104+'11.09.17'!N104+'18.09.17'!N104+'25.09.17'!N104+'02.10.17'!N104+'09.10.17'!N104+'16.10.17'!N104+'23.10.17'!N104+'30.10.17'!N104+'06.11.17'!N104+'13.11.17'!N104+'20.11.17'!N104+'27.11.17'!N104+'04.12.17'!N104+'11.12.17'!N104+'18.12.17'!N104+'25.12.17'!N104+'02.01.18'!N104</f>
        <v>14</v>
      </c>
      <c r="O104" s="26">
        <f>'10.01.17'!O85+'16.01.17'!O87+'23.01.17'!O96+'30.01.17'!O98+'06.02.17'!O101+'13.02.17'!O103+'20.02.17'!O103+'27.02.17'!O104+'06.03.17'!O104+'13.03.17'!O104+'20.03.17'!O104+'27.03.17'!O104+'03.04.17'!O104+'10.04.17'!O104+'18.04.17'!O104+'24.04.17'!O104+'03.05.17'!O104+'10.05.17'!O104+'15.05.17'!O104+'22.05.17'!O104+'29.05.17'!O104+'06.06.17'!O104+'12.06.17'!O104+'19.06.17'!O104+'26.06.17'!O104+'03.07.17'!O104+'10.07.17'!O104+'17.07.17'!O104+'24.07.17'!O104+'31.07.17'!O104+'07.08.17'!O104+'14.08.17'!O104+'21.08.17'!O104+'28.08.17'!O104+'04.09.17'!O104+'11.09.17'!O104+'18.09.17'!O104+'25.09.17'!O104+'02.10.17'!O104+'09.10.17'!O104+'16.10.17'!O104+'23.10.17'!O104+'30.10.17'!O104+'06.11.17'!O104+'13.11.17'!O104+'20.11.17'!O104+'27.11.17'!O104+'04.12.17'!O104+'11.12.17'!O104+'18.12.17'!O104+'25.12.17'!O104+'02.01.18'!O104</f>
        <v>30241.52</v>
      </c>
      <c r="P104" s="26">
        <f>'10.01.17'!P85+'16.01.17'!P87+'23.01.17'!P96+'30.01.17'!P98+'06.02.17'!P101+'13.02.17'!P103+'20.02.17'!P103+'27.02.17'!P104+'06.03.17'!P104+'13.03.17'!P104+'20.03.17'!P104+'27.03.17'!P104+'03.04.17'!P104+'10.04.17'!P104+'18.04.17'!P104+'24.04.17'!P104+'03.05.17'!P104+'10.05.17'!P104+'15.05.17'!P104+'22.05.17'!P104+'29.05.17'!P104+'06.06.17'!P104+'12.06.17'!P104+'19.06.17'!P104+'26.06.17'!P104+'03.07.17'!P104+'10.07.17'!P104+'17.07.17'!P104+'24.07.17'!P104+'31.07.17'!P104+'07.08.17'!P104+'14.08.17'!P104+'21.08.17'!P104+'28.08.17'!P104+'04.09.17'!P104+'11.09.17'!P104+'18.09.17'!P104+'25.09.17'!P104+'02.10.17'!P104+'09.10.17'!P104+'16.10.17'!P104+'23.10.17'!P104+'30.10.17'!P104+'06.11.17'!P104+'13.11.17'!P104+'20.11.17'!P104+'27.11.17'!P104+'04.12.17'!P104+'11.12.17'!P104+'18.12.17'!P104+'25.12.17'!P104+'02.01.18'!P104</f>
        <v>30241.52</v>
      </c>
      <c r="Q104" s="30">
        <f t="shared" si="8"/>
        <v>0</v>
      </c>
      <c r="R104" s="2">
        <v>1</v>
      </c>
      <c r="S104" s="2">
        <v>0</v>
      </c>
      <c r="T104" s="2" t="str">
        <f t="shared" si="9"/>
        <v/>
      </c>
      <c r="U104" s="2" t="str">
        <f t="shared" si="10"/>
        <v/>
      </c>
      <c r="V104" s="2" t="str">
        <f t="shared" si="11"/>
        <v/>
      </c>
      <c r="X104" s="60"/>
    </row>
    <row r="105" spans="1:24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f>'23.01.17'!H97+'30.01.17'!H99+'06.02.17'!H102+'13.02.17'!H104+'20.02.17'!H104+'27.02.17'!H105+'06.03.17'!H105+'13.03.17'!H105+'20.03.17'!H105+'27.03.17'!H105+'03.04.17'!H105+'10.04.17'!H105+'18.04.17'!H105+'24.04.17'!H105+'03.05.17'!H105+'10.05.17'!H105+'15.05.17'!H105+'22.05.17'!H105+'29.05.17'!H105+'06.06.17'!H105+'12.06.17'!H105+'19.06.17'!H105+'26.06.17'!H105+'03.07.17'!H105+'10.07.17'!H105+'17.07.17'!H105+'24.07.17'!H105+'31.07.17'!H105+'07.08.17'!H105+'14.08.17'!H105+'21.08.17'!H105+'28.08.17'!H105+'04.09.17'!H105+'11.09.17'!H105+'18.09.17'!H105+'25.09.17'!H105+'02.10.17'!H105+'09.10.17'!H105+'16.10.17'!H105+'23.10.17'!H105+'30.10.17'!H105+'06.11.17'!H105+'13.11.17'!H105+'20.11.17'!H105+'27.11.17'!H105+'04.12.17'!H105+'11.12.17'!H105+'18.12.17'!H105+'25.12.17'!H105+'02.01.18'!H105</f>
        <v>46</v>
      </c>
      <c r="I105" s="25">
        <f>'23.01.17'!I97+'30.01.17'!I99+'06.02.17'!I102+'13.02.17'!I104+'20.02.17'!I104+'27.02.17'!I105+'06.03.17'!I105+'13.03.17'!I105+'20.03.17'!I105+'27.03.17'!I105+'03.04.17'!I105+'10.04.17'!I105+'18.04.17'!I105+'24.04.17'!I105+'03.05.17'!I105+'10.05.17'!I105+'15.05.17'!I105+'22.05.17'!I105+'29.05.17'!I105+'06.06.17'!I105+'12.06.17'!I105+'19.06.17'!I105+'26.06.17'!I105+'03.07.17'!I105+'10.07.17'!I105+'17.07.17'!I105+'24.07.17'!I105+'31.07.17'!I105+'07.08.17'!I105+'14.08.17'!I105+'21.08.17'!I105+'28.08.17'!I105+'04.09.17'!I105+'11.09.17'!I105+'18.09.17'!I105+'25.09.17'!I105+'02.10.17'!I105+'09.10.17'!I105+'16.10.17'!I105+'23.10.17'!I105+'30.10.17'!I105+'06.11.17'!I105+'13.11.17'!I105+'20.11.17'!I105+'27.11.17'!I105+'04.12.17'!I105+'11.12.17'!I105+'18.12.17'!I105+'25.12.17'!I105+'02.01.18'!I105</f>
        <v>15</v>
      </c>
      <c r="J105" s="25">
        <f>'23.01.17'!J97+'30.01.17'!J99+'06.02.17'!J102+'13.02.17'!J104+'20.02.17'!J104+'27.02.17'!J105+'06.03.17'!J105+'13.03.17'!J105+'20.03.17'!J105+'27.03.17'!J105+'03.04.17'!J105+'10.04.17'!J105+'18.04.17'!J105+'24.04.17'!J105+'03.05.17'!J105+'10.05.17'!J105+'15.05.17'!J105+'22.05.17'!J105+'29.05.17'!J105+'06.06.17'!J105+'12.06.17'!J105+'19.06.17'!J105+'26.06.17'!J105+'03.07.17'!J105+'10.07.17'!J105+'17.07.17'!J105+'24.07.17'!J105+'31.07.17'!J105+'07.08.17'!J105+'14.08.17'!J105+'21.08.17'!J105+'28.08.17'!J105+'04.09.17'!J105+'11.09.17'!J105+'18.09.17'!J105+'25.09.17'!J105+'02.10.17'!J105+'09.10.17'!J105+'16.10.17'!J105+'23.10.17'!J105+'30.10.17'!J105+'06.11.17'!J105+'13.11.17'!J105+'20.11.17'!J105+'27.11.17'!J105+'04.12.17'!J105+'11.12.17'!J105+'18.12.17'!J105+'25.12.17'!J105+'02.01.18'!J105</f>
        <v>15</v>
      </c>
      <c r="K105" s="26">
        <f>'23.01.17'!K97+'30.01.17'!K99+'06.02.17'!K102+'13.02.17'!K104+'20.02.17'!K104+'27.02.17'!K105+'06.03.17'!K105+'13.03.17'!K105+'20.03.17'!K105+'27.03.17'!K105+'03.04.17'!K105+'10.04.17'!K105+'18.04.17'!K105+'24.04.17'!K105+'03.05.17'!K105+'10.05.17'!K105+'15.05.17'!K105+'22.05.17'!K105+'29.05.17'!K105+'06.06.17'!K105+'12.06.17'!K105+'19.06.17'!K105+'26.06.17'!K105+'03.07.17'!K105+'10.07.17'!K105+'17.07.17'!K105+'24.07.17'!K105+'31.07.17'!K105+'07.08.17'!K105+'14.08.17'!K105+'21.08.17'!K105+'28.08.17'!K105+'04.09.17'!K105+'11.09.17'!K105+'18.09.17'!K105+'25.09.17'!K105+'02.10.17'!K105+'09.10.17'!K105+'16.10.17'!K105+'23.10.17'!K105+'30.10.17'!K105+'06.11.17'!K105+'13.11.17'!K105+'20.11.17'!K105+'27.11.17'!K105+'04.12.17'!K105+'11.12.17'!K105+'18.12.17'!K105+'25.12.17'!K105+'02.01.18'!K105</f>
        <v>6975.9999999999991</v>
      </c>
      <c r="L105" s="26">
        <f>'23.01.17'!L97+'30.01.17'!L99+'06.02.17'!L102+'13.02.17'!L104+'20.02.17'!L104+'27.02.17'!L105+'06.03.17'!L105+'13.03.17'!L105+'20.03.17'!L105+'27.03.17'!L105+'03.04.17'!L105+'10.04.17'!L105+'18.04.17'!L105+'24.04.17'!L105+'03.05.17'!L105+'10.05.17'!L105+'15.05.17'!L105+'22.05.17'!L105+'29.05.17'!L105+'06.06.17'!L105+'12.06.17'!L105+'19.06.17'!L105+'26.06.17'!L105+'03.07.17'!L105+'10.07.17'!L105+'17.07.17'!L105+'24.07.17'!L105+'31.07.17'!L105+'07.08.17'!L105+'14.08.17'!L105+'21.08.17'!L105+'28.08.17'!L105+'04.09.17'!L105+'11.09.17'!L105+'18.09.17'!L105+'25.09.17'!L105+'02.10.17'!L105+'09.10.17'!L105+'16.10.17'!L105+'23.10.17'!L105+'30.10.17'!L105+'06.11.17'!L105+'13.11.17'!L105+'20.11.17'!L105+'27.11.17'!L105+'04.12.17'!L105+'11.12.17'!L105+'18.12.17'!L105+'25.12.17'!L105+'02.01.18'!L105</f>
        <v>6975.9999999999991</v>
      </c>
      <c r="M105" s="27">
        <f t="shared" si="7"/>
        <v>0</v>
      </c>
      <c r="N105" s="25">
        <f>'23.01.17'!N97+'30.01.17'!N99+'06.02.17'!N102+'13.02.17'!N104+'20.02.17'!N104+'27.02.17'!N105+'06.03.17'!N105+'13.03.17'!N105+'20.03.17'!N105+'27.03.17'!N105+'03.04.17'!N105+'10.04.17'!N105+'18.04.17'!N105+'24.04.17'!N105+'03.05.17'!N105+'10.05.17'!N105+'15.05.17'!N105+'22.05.17'!N105+'29.05.17'!N105+'06.06.17'!N105+'12.06.17'!N105+'19.06.17'!N105+'26.06.17'!N105+'03.07.17'!N105+'10.07.17'!N105+'17.07.17'!N105+'24.07.17'!N105+'31.07.17'!N105+'07.08.17'!N105+'14.08.17'!N105+'21.08.17'!N105+'28.08.17'!N105+'04.09.17'!N105+'11.09.17'!N105+'18.09.17'!N105+'25.09.17'!N105+'02.10.17'!N105+'09.10.17'!N105+'16.10.17'!N105+'23.10.17'!N105+'30.10.17'!N105+'06.11.17'!N105+'13.11.17'!N105+'20.11.17'!N105+'27.11.17'!N105+'04.12.17'!N105+'11.12.17'!N105+'18.12.17'!N105+'25.12.17'!N105+'02.01.18'!N105</f>
        <v>0</v>
      </c>
      <c r="O105" s="26">
        <f>'23.01.17'!O97+'30.01.17'!O99+'06.02.17'!O102+'13.02.17'!O104+'20.02.17'!O104+'27.02.17'!O105+'06.03.17'!O105+'13.03.17'!O105+'20.03.17'!O105+'27.03.17'!O105+'03.04.17'!O105+'10.04.17'!O105+'18.04.17'!O105+'24.04.17'!O105+'03.05.17'!O105+'10.05.17'!O105+'15.05.17'!O105+'22.05.17'!O105+'29.05.17'!O105+'06.06.17'!O105+'12.06.17'!O105+'19.06.17'!O105+'26.06.17'!O105+'03.07.17'!O105+'10.07.17'!O105+'17.07.17'!O105+'24.07.17'!O105+'31.07.17'!O105+'07.08.17'!O105+'14.08.17'!O105+'21.08.17'!O105+'28.08.17'!O105+'04.09.17'!O105+'11.09.17'!O105+'18.09.17'!O105+'25.09.17'!O105+'02.10.17'!O105+'09.10.17'!O105+'16.10.17'!O105+'23.10.17'!O105+'30.10.17'!O105+'06.11.17'!O105+'13.11.17'!O105+'20.11.17'!O105+'27.11.17'!O105+'04.12.17'!O105+'11.12.17'!O105+'18.12.17'!O105+'25.12.17'!O105+'02.01.18'!O105</f>
        <v>0</v>
      </c>
      <c r="P105" s="26">
        <f>'23.01.17'!P97+'30.01.17'!P99+'06.02.17'!P102+'13.02.17'!P104+'20.02.17'!P104+'27.02.17'!P105+'06.03.17'!P105+'13.03.17'!P105+'20.03.17'!P105+'27.03.17'!P105+'03.04.17'!P105+'10.04.17'!P105+'18.04.17'!P105+'24.04.17'!P105+'03.05.17'!P105+'10.05.17'!P105+'15.05.17'!P105+'22.05.17'!P105+'29.05.17'!P105+'06.06.17'!P105+'12.06.17'!P105+'19.06.17'!P105+'26.06.17'!P105+'03.07.17'!P105+'10.07.17'!P105+'17.07.17'!P105+'24.07.17'!P105+'31.07.17'!P105+'07.08.17'!P105+'14.08.17'!P105+'21.08.17'!P105+'28.08.17'!P105+'04.09.17'!P105+'11.09.17'!P105+'18.09.17'!P105+'25.09.17'!P105+'02.10.17'!P105+'09.10.17'!P105+'16.10.17'!P105+'23.10.17'!P105+'30.10.17'!P105+'06.11.17'!P105+'13.11.17'!P105+'20.11.17'!P105+'27.11.17'!P105+'04.12.17'!P105+'11.12.17'!P105+'18.12.17'!P105+'25.12.17'!P105+'02.01.18'!P105</f>
        <v>0</v>
      </c>
      <c r="Q105" s="30">
        <f t="shared" si="8"/>
        <v>0</v>
      </c>
      <c r="R105" s="2">
        <v>1</v>
      </c>
      <c r="S105" s="2">
        <v>0</v>
      </c>
      <c r="T105" s="2" t="str">
        <f t="shared" si="9"/>
        <v/>
      </c>
      <c r="U105" s="2" t="str">
        <f t="shared" si="10"/>
        <v/>
      </c>
      <c r="V105" s="2" t="str">
        <f t="shared" si="11"/>
        <v/>
      </c>
      <c r="X105" s="60"/>
    </row>
    <row r="106" spans="1:24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f>'10.01.17'!H86+'16.01.17'!H88+'23.01.17'!H98+'30.01.17'!H100+'06.02.17'!H103+'13.02.17'!H105+'20.02.17'!H105+'27.02.17'!H106+'06.03.17'!H106+'13.03.17'!H106+'20.03.17'!H106+'27.03.17'!H106+'03.04.17'!H106+'10.04.17'!H106+'18.04.17'!H106+'24.04.17'!H106+'03.05.17'!H106+'10.05.17'!H106+'15.05.17'!H106+'22.05.17'!H106+'29.05.17'!H106+'06.06.17'!H106+'12.06.17'!H106+'19.06.17'!H106+'26.06.17'!H106+'03.07.17'!H106+'10.07.17'!H106+'17.07.17'!H106+'24.07.17'!H106+'31.07.17'!H106+'07.08.17'!H106+'14.08.17'!H106+'21.08.17'!H106+'28.08.17'!H106+'04.09.17'!H106+'11.09.17'!H106+'18.09.17'!H106+'25.09.17'!H106+'02.10.17'!H106+'09.10.17'!H106+'16.10.17'!H106+'23.10.17'!H106+'30.10.17'!H106+'06.11.17'!H106+'13.11.17'!H106+'20.11.17'!H106+'27.11.17'!H106+'04.12.17'!H106+'11.12.17'!H106+'18.12.17'!H106+'25.12.17'!H106+'02.01.18'!H106</f>
        <v>8</v>
      </c>
      <c r="I106" s="25">
        <f>'10.01.17'!I86+'16.01.17'!I88+'23.01.17'!I98+'30.01.17'!I100+'06.02.17'!I103+'13.02.17'!I105+'20.02.17'!I105+'27.02.17'!I106+'06.03.17'!I106+'13.03.17'!I106+'20.03.17'!I106+'27.03.17'!I106+'03.04.17'!I106+'10.04.17'!I106+'18.04.17'!I106+'24.04.17'!I106+'03.05.17'!I106+'10.05.17'!I106+'15.05.17'!I106+'22.05.17'!I106+'29.05.17'!I106+'06.06.17'!I106+'12.06.17'!I106+'19.06.17'!I106+'26.06.17'!I106+'03.07.17'!I106+'10.07.17'!I106+'17.07.17'!I106+'24.07.17'!I106+'31.07.17'!I106+'07.08.17'!I106+'14.08.17'!I106+'21.08.17'!I106+'28.08.17'!I106+'04.09.17'!I106+'11.09.17'!I106+'18.09.17'!I106+'25.09.17'!I106+'02.10.17'!I106+'09.10.17'!I106+'16.10.17'!I106+'23.10.17'!I106+'30.10.17'!I106+'06.11.17'!I106+'13.11.17'!I106+'20.11.17'!I106+'27.11.17'!I106+'04.12.17'!I106+'11.12.17'!I106+'18.12.17'!I106+'25.12.17'!I106+'02.01.18'!I106</f>
        <v>8</v>
      </c>
      <c r="J106" s="25">
        <f>'10.01.17'!J86+'16.01.17'!J88+'23.01.17'!J98+'30.01.17'!J100+'06.02.17'!J103+'13.02.17'!J105+'20.02.17'!J105+'27.02.17'!J106+'06.03.17'!J106+'13.03.17'!J106+'20.03.17'!J106+'27.03.17'!J106+'03.04.17'!J106+'10.04.17'!J106+'18.04.17'!J106+'24.04.17'!J106+'03.05.17'!J106+'10.05.17'!J106+'15.05.17'!J106+'22.05.17'!J106+'29.05.17'!J106+'06.06.17'!J106+'12.06.17'!J106+'19.06.17'!J106+'26.06.17'!J106+'03.07.17'!J106+'10.07.17'!J106+'17.07.17'!J106+'24.07.17'!J106+'31.07.17'!J106+'07.08.17'!J106+'14.08.17'!J106+'21.08.17'!J106+'28.08.17'!J106+'04.09.17'!J106+'11.09.17'!J106+'18.09.17'!J106+'25.09.17'!J106+'02.10.17'!J106+'09.10.17'!J106+'16.10.17'!J106+'23.10.17'!J106+'30.10.17'!J106+'06.11.17'!J106+'13.11.17'!J106+'20.11.17'!J106+'27.11.17'!J106+'04.12.17'!J106+'11.12.17'!J106+'18.12.17'!J106+'25.12.17'!J106+'02.01.18'!J106</f>
        <v>10</v>
      </c>
      <c r="K106" s="26">
        <f>'10.01.17'!K86+'16.01.17'!K88+'23.01.17'!K98+'30.01.17'!K100+'06.02.17'!K103+'13.02.17'!K105+'20.02.17'!K105+'27.02.17'!K106+'06.03.17'!K106+'13.03.17'!K106+'20.03.17'!K106+'27.03.17'!K106+'03.04.17'!K106+'10.04.17'!K106+'18.04.17'!K106+'24.04.17'!K106+'03.05.17'!K106+'10.05.17'!K106+'15.05.17'!K106+'22.05.17'!K106+'29.05.17'!K106+'06.06.17'!K106+'12.06.17'!K106+'19.06.17'!K106+'26.06.17'!K106+'03.07.17'!K106+'10.07.17'!K106+'17.07.17'!K106+'24.07.17'!K106+'31.07.17'!K106+'07.08.17'!K106+'14.08.17'!K106+'21.08.17'!K106+'28.08.17'!K106+'04.09.17'!K106+'11.09.17'!K106+'18.09.17'!K106+'25.09.17'!K106+'02.10.17'!K106+'09.10.17'!K106+'16.10.17'!K106+'23.10.17'!K106+'30.10.17'!K106+'06.11.17'!K106+'13.11.17'!K106+'20.11.17'!K106+'27.11.17'!K106+'04.12.17'!K106+'11.12.17'!K106+'18.12.17'!K106+'25.12.17'!K106+'02.01.18'!K106</f>
        <v>5898.63</v>
      </c>
      <c r="L106" s="26">
        <f>'10.01.17'!L86+'16.01.17'!L88+'23.01.17'!L98+'30.01.17'!L100+'06.02.17'!L103+'13.02.17'!L105+'20.02.17'!L105+'27.02.17'!L106+'06.03.17'!L106+'13.03.17'!L106+'20.03.17'!L106+'27.03.17'!L106+'03.04.17'!L106+'10.04.17'!L106+'18.04.17'!L106+'24.04.17'!L106+'03.05.17'!L106+'10.05.17'!L106+'15.05.17'!L106+'22.05.17'!L106+'29.05.17'!L106+'06.06.17'!L106+'12.06.17'!L106+'19.06.17'!L106+'26.06.17'!L106+'03.07.17'!L106+'10.07.17'!L106+'17.07.17'!L106+'24.07.17'!L106+'31.07.17'!L106+'07.08.17'!L106+'14.08.17'!L106+'21.08.17'!L106+'28.08.17'!L106+'04.09.17'!L106+'11.09.17'!L106+'18.09.17'!L106+'25.09.17'!L106+'02.10.17'!L106+'09.10.17'!L106+'16.10.17'!L106+'23.10.17'!L106+'30.10.17'!L106+'06.11.17'!L106+'13.11.17'!L106+'20.11.17'!L106+'27.11.17'!L106+'04.12.17'!L106+'11.12.17'!L106+'18.12.17'!L106+'25.12.17'!L106+'02.01.18'!L106</f>
        <v>5898.63</v>
      </c>
      <c r="M106" s="27">
        <f t="shared" ref="M106:M137" si="12">K106-L106</f>
        <v>0</v>
      </c>
      <c r="N106" s="25">
        <f>'10.01.17'!N86+'16.01.17'!N88+'23.01.17'!N98+'30.01.17'!N100+'06.02.17'!N103+'13.02.17'!N105+'20.02.17'!N105+'27.02.17'!N106+'06.03.17'!N106+'13.03.17'!N106+'20.03.17'!N106+'27.03.17'!N106+'03.04.17'!N106+'10.04.17'!N106+'18.04.17'!N106+'24.04.17'!N106+'03.05.17'!N106+'10.05.17'!N106+'15.05.17'!N106+'22.05.17'!N106+'29.05.17'!N106+'06.06.17'!N106+'12.06.17'!N106+'19.06.17'!N106+'26.06.17'!N106+'03.07.17'!N106+'10.07.17'!N106+'17.07.17'!N106+'24.07.17'!N106+'31.07.17'!N106+'07.08.17'!N106+'14.08.17'!N106+'21.08.17'!N106+'28.08.17'!N106+'04.09.17'!N106+'11.09.17'!N106+'18.09.17'!N106+'25.09.17'!N106+'02.10.17'!N106+'09.10.17'!N106+'16.10.17'!N106+'23.10.17'!N106+'30.10.17'!N106+'06.11.17'!N106+'13.11.17'!N106+'20.11.17'!N106+'27.11.17'!N106+'04.12.17'!N106+'11.12.17'!N106+'18.12.17'!N106+'25.12.17'!N106+'02.01.18'!N106</f>
        <v>16</v>
      </c>
      <c r="O106" s="26">
        <f>'10.01.17'!O86+'16.01.17'!O88+'23.01.17'!O98+'30.01.17'!O100+'06.02.17'!O103+'13.02.17'!O105+'20.02.17'!O105+'27.02.17'!O106+'06.03.17'!O106+'13.03.17'!O106+'20.03.17'!O106+'27.03.17'!O106+'03.04.17'!O106+'10.04.17'!O106+'18.04.17'!O106+'24.04.17'!O106+'03.05.17'!O106+'10.05.17'!O106+'15.05.17'!O106+'22.05.17'!O106+'29.05.17'!O106+'06.06.17'!O106+'12.06.17'!O106+'19.06.17'!O106+'26.06.17'!O106+'03.07.17'!O106+'10.07.17'!O106+'17.07.17'!O106+'24.07.17'!O106+'31.07.17'!O106+'07.08.17'!O106+'14.08.17'!O106+'21.08.17'!O106+'28.08.17'!O106+'04.09.17'!O106+'11.09.17'!O106+'18.09.17'!O106+'25.09.17'!O106+'02.10.17'!O106+'09.10.17'!O106+'16.10.17'!O106+'23.10.17'!O106+'30.10.17'!O106+'06.11.17'!O106+'13.11.17'!O106+'20.11.17'!O106+'27.11.17'!O106+'04.12.17'!O106+'11.12.17'!O106+'18.12.17'!O106+'25.12.17'!O106+'02.01.18'!O106</f>
        <v>19216.43</v>
      </c>
      <c r="P106" s="26">
        <f>'10.01.17'!P86+'16.01.17'!P88+'23.01.17'!P98+'30.01.17'!P100+'06.02.17'!P103+'13.02.17'!P105+'20.02.17'!P105+'27.02.17'!P106+'06.03.17'!P106+'13.03.17'!P106+'20.03.17'!P106+'27.03.17'!P106+'03.04.17'!P106+'10.04.17'!P106+'18.04.17'!P106+'24.04.17'!P106+'03.05.17'!P106+'10.05.17'!P106+'15.05.17'!P106+'22.05.17'!P106+'29.05.17'!P106+'06.06.17'!P106+'12.06.17'!P106+'19.06.17'!P106+'26.06.17'!P106+'03.07.17'!P106+'10.07.17'!P106+'17.07.17'!P106+'24.07.17'!P106+'31.07.17'!P106+'07.08.17'!P106+'14.08.17'!P106+'21.08.17'!P106+'28.08.17'!P106+'04.09.17'!P106+'11.09.17'!P106+'18.09.17'!P106+'25.09.17'!P106+'02.10.17'!P106+'09.10.17'!P106+'16.10.17'!P106+'23.10.17'!P106+'30.10.17'!P106+'06.11.17'!P106+'13.11.17'!P106+'20.11.17'!P106+'27.11.17'!P106+'04.12.17'!P106+'11.12.17'!P106+'18.12.17'!P106+'25.12.17'!P106+'02.01.18'!P106</f>
        <v>19216.43</v>
      </c>
      <c r="Q106" s="30">
        <f t="shared" si="8"/>
        <v>0</v>
      </c>
      <c r="R106" s="2">
        <v>1</v>
      </c>
      <c r="S106" s="2">
        <v>0</v>
      </c>
      <c r="T106" s="2" t="str">
        <f t="shared" si="9"/>
        <v/>
      </c>
      <c r="U106" s="2" t="str">
        <f t="shared" si="10"/>
        <v/>
      </c>
      <c r="V106" s="2" t="str">
        <f t="shared" si="11"/>
        <v/>
      </c>
      <c r="X106" s="60"/>
    </row>
    <row r="107" spans="1:24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f>'10.01.17'!H87+'16.01.17'!H89+'23.01.17'!H99+'30.01.17'!H101+'06.02.17'!H104+'13.02.17'!H106+'20.02.17'!H106+'27.02.17'!H107+'06.03.17'!H107+'13.03.17'!H107+'20.03.17'!H107+'27.03.17'!H107+'03.04.17'!H107+'10.04.17'!H107+'18.04.17'!H107+'24.04.17'!H107+'03.05.17'!H107+'10.05.17'!H107+'15.05.17'!H107+'22.05.17'!H107+'29.05.17'!H107+'06.06.17'!H107+'12.06.17'!H107+'19.06.17'!H107+'26.06.17'!H107+'03.07.17'!H107+'10.07.17'!H107+'17.07.17'!H107+'24.07.17'!H107+'31.07.17'!H107+'07.08.17'!H107+'14.08.17'!H107+'21.08.17'!H107+'28.08.17'!H107+'04.09.17'!H107+'11.09.17'!H107+'18.09.17'!H107+'25.09.17'!H107+'02.10.17'!H107+'09.10.17'!H107+'16.10.17'!H107+'23.10.17'!H107+'30.10.17'!H107+'06.11.17'!H107+'13.11.17'!H107+'20.11.17'!H107+'27.11.17'!H107+'04.12.17'!H107+'11.12.17'!H107+'18.12.17'!H107+'25.12.17'!H107+'02.01.18'!H107</f>
        <v>37</v>
      </c>
      <c r="I107" s="25">
        <f>'10.01.17'!I87+'16.01.17'!I89+'23.01.17'!I99+'30.01.17'!I101+'06.02.17'!I104+'13.02.17'!I106+'20.02.17'!I106+'27.02.17'!I107+'06.03.17'!I107+'13.03.17'!I107+'20.03.17'!I107+'27.03.17'!I107+'03.04.17'!I107+'10.04.17'!I107+'18.04.17'!I107+'24.04.17'!I107+'03.05.17'!I107+'10.05.17'!I107+'15.05.17'!I107+'22.05.17'!I107+'29.05.17'!I107+'06.06.17'!I107+'12.06.17'!I107+'19.06.17'!I107+'26.06.17'!I107+'03.07.17'!I107+'10.07.17'!I107+'17.07.17'!I107+'24.07.17'!I107+'31.07.17'!I107+'07.08.17'!I107+'14.08.17'!I107+'21.08.17'!I107+'28.08.17'!I107+'04.09.17'!I107+'11.09.17'!I107+'18.09.17'!I107+'25.09.17'!I107+'02.10.17'!I107+'09.10.17'!I107+'16.10.17'!I107+'23.10.17'!I107+'30.10.17'!I107+'06.11.17'!I107+'13.11.17'!I107+'20.11.17'!I107+'27.11.17'!I107+'04.12.17'!I107+'11.12.17'!I107+'18.12.17'!I107+'25.12.17'!I107+'02.01.18'!I107</f>
        <v>22</v>
      </c>
      <c r="J107" s="25">
        <f>'10.01.17'!J87+'16.01.17'!J89+'23.01.17'!J99+'30.01.17'!J101+'06.02.17'!J104+'13.02.17'!J106+'20.02.17'!J106+'27.02.17'!J107+'06.03.17'!J107+'13.03.17'!J107+'20.03.17'!J107+'27.03.17'!J107+'03.04.17'!J107+'10.04.17'!J107+'18.04.17'!J107+'24.04.17'!J107+'03.05.17'!J107+'10.05.17'!J107+'15.05.17'!J107+'22.05.17'!J107+'29.05.17'!J107+'06.06.17'!J107+'12.06.17'!J107+'19.06.17'!J107+'26.06.17'!J107+'03.07.17'!J107+'10.07.17'!J107+'17.07.17'!J107+'24.07.17'!J107+'31.07.17'!J107+'07.08.17'!J107+'14.08.17'!J107+'21.08.17'!J107+'28.08.17'!J107+'04.09.17'!J107+'11.09.17'!J107+'18.09.17'!J107+'25.09.17'!J107+'02.10.17'!J107+'09.10.17'!J107+'16.10.17'!J107+'23.10.17'!J107+'30.10.17'!J107+'06.11.17'!J107+'13.11.17'!J107+'20.11.17'!J107+'27.11.17'!J107+'04.12.17'!J107+'11.12.17'!J107+'18.12.17'!J107+'25.12.17'!J107+'02.01.18'!J107</f>
        <v>24</v>
      </c>
      <c r="K107" s="26">
        <f>'10.01.17'!K87+'16.01.17'!K89+'23.01.17'!K99+'30.01.17'!K101+'06.02.17'!K104+'13.02.17'!K106+'20.02.17'!K106+'27.02.17'!K107+'06.03.17'!K107+'13.03.17'!K107+'20.03.17'!K107+'27.03.17'!K107+'03.04.17'!K107+'10.04.17'!K107+'18.04.17'!K107+'24.04.17'!K107+'03.05.17'!K107+'10.05.17'!K107+'15.05.17'!K107+'22.05.17'!K107+'29.05.17'!K107+'06.06.17'!K107+'12.06.17'!K107+'19.06.17'!K107+'26.06.17'!K107+'03.07.17'!K107+'10.07.17'!K107+'17.07.17'!K107+'24.07.17'!K107+'31.07.17'!K107+'07.08.17'!K107+'14.08.17'!K107+'21.08.17'!K107+'28.08.17'!K107+'04.09.17'!K107+'11.09.17'!K107+'18.09.17'!K107+'25.09.17'!K107+'02.10.17'!K107+'09.10.17'!K107+'16.10.17'!K107+'23.10.17'!K107+'30.10.17'!K107+'06.11.17'!K107+'13.11.17'!K107+'20.11.17'!K107+'27.11.17'!K107+'04.12.17'!K107+'11.12.17'!K107+'18.12.17'!K107+'25.12.17'!K107+'02.01.18'!K107</f>
        <v>16699.899999999998</v>
      </c>
      <c r="L107" s="26">
        <f>'10.01.17'!L87+'16.01.17'!L89+'23.01.17'!L99+'30.01.17'!L101+'06.02.17'!L104+'13.02.17'!L106+'20.02.17'!L106+'27.02.17'!L107+'06.03.17'!L107+'13.03.17'!L107+'20.03.17'!L107+'27.03.17'!L107+'03.04.17'!L107+'10.04.17'!L107+'18.04.17'!L107+'24.04.17'!L107+'03.05.17'!L107+'10.05.17'!L107+'15.05.17'!L107+'22.05.17'!L107+'29.05.17'!L107+'06.06.17'!L107+'12.06.17'!L107+'19.06.17'!L107+'26.06.17'!L107+'03.07.17'!L107+'10.07.17'!L107+'17.07.17'!L107+'24.07.17'!L107+'31.07.17'!L107+'07.08.17'!L107+'14.08.17'!L107+'21.08.17'!L107+'28.08.17'!L107+'04.09.17'!L107+'11.09.17'!L107+'18.09.17'!L107+'25.09.17'!L107+'02.10.17'!L107+'09.10.17'!L107+'16.10.17'!L107+'23.10.17'!L107+'30.10.17'!L107+'06.11.17'!L107+'13.11.17'!L107+'20.11.17'!L107+'27.11.17'!L107+'04.12.17'!L107+'11.12.17'!L107+'18.12.17'!L107+'25.12.17'!L107+'02.01.18'!L107</f>
        <v>16699.899999999998</v>
      </c>
      <c r="M107" s="27">
        <f t="shared" si="12"/>
        <v>0</v>
      </c>
      <c r="N107" s="25">
        <f>'10.01.17'!N87+'16.01.17'!N89+'23.01.17'!N99+'30.01.17'!N101+'06.02.17'!N104+'13.02.17'!N106+'20.02.17'!N106+'27.02.17'!N107+'06.03.17'!N107+'13.03.17'!N107+'20.03.17'!N107+'27.03.17'!N107+'03.04.17'!N107+'10.04.17'!N107+'18.04.17'!N107+'24.04.17'!N107+'03.05.17'!N107+'10.05.17'!N107+'15.05.17'!N107+'22.05.17'!N107+'29.05.17'!N107+'06.06.17'!N107+'12.06.17'!N107+'19.06.17'!N107+'26.06.17'!N107+'03.07.17'!N107+'10.07.17'!N107+'17.07.17'!N107+'24.07.17'!N107+'31.07.17'!N107+'07.08.17'!N107+'14.08.17'!N107+'21.08.17'!N107+'28.08.17'!N107+'04.09.17'!N107+'11.09.17'!N107+'18.09.17'!N107+'25.09.17'!N107+'02.10.17'!N107+'09.10.17'!N107+'16.10.17'!N107+'23.10.17'!N107+'30.10.17'!N107+'06.11.17'!N107+'13.11.17'!N107+'20.11.17'!N107+'27.11.17'!N107+'04.12.17'!N107+'11.12.17'!N107+'18.12.17'!N107+'25.12.17'!N107+'02.01.18'!N107</f>
        <v>0</v>
      </c>
      <c r="O107" s="26">
        <f>'10.01.17'!O87+'16.01.17'!O89+'23.01.17'!O99+'30.01.17'!O101+'06.02.17'!O104+'13.02.17'!O106+'20.02.17'!O106+'27.02.17'!O107+'06.03.17'!O107+'13.03.17'!O107+'20.03.17'!O107+'27.03.17'!O107+'03.04.17'!O107+'10.04.17'!O107+'18.04.17'!O107+'24.04.17'!O107+'03.05.17'!O107+'10.05.17'!O107+'15.05.17'!O107+'22.05.17'!O107+'29.05.17'!O107+'06.06.17'!O107+'12.06.17'!O107+'19.06.17'!O107+'26.06.17'!O107+'03.07.17'!O107+'10.07.17'!O107+'17.07.17'!O107+'24.07.17'!O107+'31.07.17'!O107+'07.08.17'!O107+'14.08.17'!O107+'21.08.17'!O107+'28.08.17'!O107+'04.09.17'!O107+'11.09.17'!O107+'18.09.17'!O107+'25.09.17'!O107+'02.10.17'!O107+'09.10.17'!O107+'16.10.17'!O107+'23.10.17'!O107+'30.10.17'!O107+'06.11.17'!O107+'13.11.17'!O107+'20.11.17'!O107+'27.11.17'!O107+'04.12.17'!O107+'11.12.17'!O107+'18.12.17'!O107+'25.12.17'!O107+'02.01.18'!O107</f>
        <v>0</v>
      </c>
      <c r="P107" s="26">
        <f>'10.01.17'!P87+'16.01.17'!P89+'23.01.17'!P99+'30.01.17'!P101+'06.02.17'!P104+'13.02.17'!P106+'20.02.17'!P106+'27.02.17'!P107+'06.03.17'!P107+'13.03.17'!P107+'20.03.17'!P107+'27.03.17'!P107+'03.04.17'!P107+'10.04.17'!P107+'18.04.17'!P107+'24.04.17'!P107+'03.05.17'!P107+'10.05.17'!P107+'15.05.17'!P107+'22.05.17'!P107+'29.05.17'!P107+'06.06.17'!P107+'12.06.17'!P107+'19.06.17'!P107+'26.06.17'!P107+'03.07.17'!P107+'10.07.17'!P107+'17.07.17'!P107+'24.07.17'!P107+'31.07.17'!P107+'07.08.17'!P107+'14.08.17'!P107+'21.08.17'!P107+'28.08.17'!P107+'04.09.17'!P107+'11.09.17'!P107+'18.09.17'!P107+'25.09.17'!P107+'02.10.17'!P107+'09.10.17'!P107+'16.10.17'!P107+'23.10.17'!P107+'30.10.17'!P107+'06.11.17'!P107+'13.11.17'!P107+'20.11.17'!P107+'27.11.17'!P107+'04.12.17'!P107+'11.12.17'!P107+'18.12.17'!P107+'25.12.17'!P107+'02.01.18'!P107</f>
        <v>0</v>
      </c>
      <c r="Q107" s="30">
        <f t="shared" si="8"/>
        <v>0</v>
      </c>
      <c r="R107" s="2">
        <v>1</v>
      </c>
      <c r="S107" s="2">
        <v>0</v>
      </c>
      <c r="T107" s="2" t="str">
        <f t="shared" si="9"/>
        <v/>
      </c>
      <c r="U107" s="2" t="str">
        <f t="shared" si="10"/>
        <v/>
      </c>
      <c r="V107" s="2" t="str">
        <f t="shared" si="11"/>
        <v/>
      </c>
      <c r="X107" s="60"/>
    </row>
    <row r="108" spans="1:24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f>'10.01.17'!H88+'16.01.17'!H90+'23.01.17'!H100+'30.01.17'!H102+'06.02.17'!H105+'13.02.17'!H107+'20.02.17'!H107+'27.02.17'!H108+'06.03.17'!H108+'13.03.17'!H108+'20.03.17'!H108+'27.03.17'!H108+'03.04.17'!H108+'10.04.17'!H108+'18.04.17'!H108+'24.04.17'!H108+'03.05.17'!H108+'10.05.17'!H108+'15.05.17'!H108+'22.05.17'!H108+'29.05.17'!H108+'06.06.17'!H108+'12.06.17'!H108+'19.06.17'!H108+'26.06.17'!H108+'03.07.17'!H108+'10.07.17'!H108+'17.07.17'!H108+'24.07.17'!H108+'31.07.17'!H108+'07.08.17'!H108+'14.08.17'!H108+'21.08.17'!H108+'28.08.17'!H108+'04.09.17'!H108+'11.09.17'!H108+'18.09.17'!H108+'25.09.17'!H108+'02.10.17'!H108+'09.10.17'!H108+'16.10.17'!H108+'23.10.17'!H108+'30.10.17'!H108+'06.11.17'!H108+'13.11.17'!H108+'20.11.17'!H108+'27.11.17'!H108+'04.12.17'!H108+'11.12.17'!H108+'18.12.17'!H108+'25.12.17'!H108+'02.01.18'!H108</f>
        <v>23</v>
      </c>
      <c r="I108" s="25">
        <f>'10.01.17'!I88+'16.01.17'!I90+'23.01.17'!I100+'30.01.17'!I102+'06.02.17'!I105+'13.02.17'!I107+'20.02.17'!I107+'27.02.17'!I108+'06.03.17'!I108+'13.03.17'!I108+'20.03.17'!I108+'27.03.17'!I108+'03.04.17'!I108+'10.04.17'!I108+'18.04.17'!I108+'24.04.17'!I108+'03.05.17'!I108+'10.05.17'!I108+'15.05.17'!I108+'22.05.17'!I108+'29.05.17'!I108+'06.06.17'!I108+'12.06.17'!I108+'19.06.17'!I108+'26.06.17'!I108+'03.07.17'!I108+'10.07.17'!I108+'17.07.17'!I108+'24.07.17'!I108+'31.07.17'!I108+'07.08.17'!I108+'14.08.17'!I108+'21.08.17'!I108+'28.08.17'!I108+'04.09.17'!I108+'11.09.17'!I108+'18.09.17'!I108+'25.09.17'!I108+'02.10.17'!I108+'09.10.17'!I108+'16.10.17'!I108+'23.10.17'!I108+'30.10.17'!I108+'06.11.17'!I108+'13.11.17'!I108+'20.11.17'!I108+'27.11.17'!I108+'04.12.17'!I108+'11.12.17'!I108+'18.12.17'!I108+'25.12.17'!I108+'02.01.18'!I108</f>
        <v>20</v>
      </c>
      <c r="J108" s="25">
        <f>'10.01.17'!J88+'16.01.17'!J90+'23.01.17'!J100+'30.01.17'!J102+'06.02.17'!J105+'13.02.17'!J107+'20.02.17'!J107+'27.02.17'!J108+'06.03.17'!J108+'13.03.17'!J108+'20.03.17'!J108+'27.03.17'!J108+'03.04.17'!J108+'10.04.17'!J108+'18.04.17'!J108+'24.04.17'!J108+'03.05.17'!J108+'10.05.17'!J108+'15.05.17'!J108+'22.05.17'!J108+'29.05.17'!J108+'06.06.17'!J108+'12.06.17'!J108+'19.06.17'!J108+'26.06.17'!J108+'03.07.17'!J108+'10.07.17'!J108+'17.07.17'!J108+'24.07.17'!J108+'31.07.17'!J108+'07.08.17'!J108+'14.08.17'!J108+'21.08.17'!J108+'28.08.17'!J108+'04.09.17'!J108+'11.09.17'!J108+'18.09.17'!J108+'25.09.17'!J108+'02.10.17'!J108+'09.10.17'!J108+'16.10.17'!J108+'23.10.17'!J108+'30.10.17'!J108+'06.11.17'!J108+'13.11.17'!J108+'20.11.17'!J108+'27.11.17'!J108+'04.12.17'!J108+'11.12.17'!J108+'18.12.17'!J108+'25.12.17'!J108+'02.01.18'!J108</f>
        <v>26</v>
      </c>
      <c r="K108" s="26">
        <f>'10.01.17'!K88+'16.01.17'!K90+'23.01.17'!K100+'30.01.17'!K102+'06.02.17'!K105+'13.02.17'!K107+'20.02.17'!K107+'27.02.17'!K108+'06.03.17'!K108+'13.03.17'!K108+'20.03.17'!K108+'27.03.17'!K108+'03.04.17'!K108+'10.04.17'!K108+'18.04.17'!K108+'24.04.17'!K108+'03.05.17'!K108+'10.05.17'!K108+'15.05.17'!K108+'22.05.17'!K108+'29.05.17'!K108+'06.06.17'!K108+'12.06.17'!K108+'19.06.17'!K108+'26.06.17'!K108+'03.07.17'!K108+'10.07.17'!K108+'17.07.17'!K108+'24.07.17'!K108+'31.07.17'!K108+'07.08.17'!K108+'14.08.17'!K108+'21.08.17'!K108+'28.08.17'!K108+'04.09.17'!K108+'11.09.17'!K108+'18.09.17'!K108+'25.09.17'!K108+'02.10.17'!K108+'09.10.17'!K108+'16.10.17'!K108+'23.10.17'!K108+'30.10.17'!K108+'06.11.17'!K108+'13.11.17'!K108+'20.11.17'!K108+'27.11.17'!K108+'04.12.17'!K108+'11.12.17'!K108+'18.12.17'!K108+'25.12.17'!K108+'02.01.18'!K108</f>
        <v>22575.94</v>
      </c>
      <c r="L108" s="26">
        <f>'10.01.17'!L88+'16.01.17'!L90+'23.01.17'!L100+'30.01.17'!L102+'06.02.17'!L105+'13.02.17'!L107+'20.02.17'!L107+'27.02.17'!L108+'06.03.17'!L108+'13.03.17'!L108+'20.03.17'!L108+'27.03.17'!L108+'03.04.17'!L108+'10.04.17'!L108+'18.04.17'!L108+'24.04.17'!L108+'03.05.17'!L108+'10.05.17'!L108+'15.05.17'!L108+'22.05.17'!L108+'29.05.17'!L108+'06.06.17'!L108+'12.06.17'!L108+'19.06.17'!L108+'26.06.17'!L108+'03.07.17'!L108+'10.07.17'!L108+'17.07.17'!L108+'24.07.17'!L108+'31.07.17'!L108+'07.08.17'!L108+'14.08.17'!L108+'21.08.17'!L108+'28.08.17'!L108+'04.09.17'!L108+'11.09.17'!L108+'18.09.17'!L108+'25.09.17'!L108+'02.10.17'!L108+'09.10.17'!L108+'16.10.17'!L108+'23.10.17'!L108+'30.10.17'!L108+'06.11.17'!L108+'13.11.17'!L108+'20.11.17'!L108+'27.11.17'!L108+'04.12.17'!L108+'11.12.17'!L108+'18.12.17'!L108+'25.12.17'!L108+'02.01.18'!L108</f>
        <v>22575.94</v>
      </c>
      <c r="M108" s="27">
        <f t="shared" si="12"/>
        <v>0</v>
      </c>
      <c r="N108" s="25">
        <f>'10.01.17'!N88+'16.01.17'!N90+'23.01.17'!N100+'30.01.17'!N102+'06.02.17'!N105+'13.02.17'!N107+'20.02.17'!N107+'27.02.17'!N108+'06.03.17'!N108+'13.03.17'!N108+'20.03.17'!N108+'27.03.17'!N108+'03.04.17'!N108+'10.04.17'!N108+'18.04.17'!N108+'24.04.17'!N108+'03.05.17'!N108+'10.05.17'!N108+'15.05.17'!N108+'22.05.17'!N108+'29.05.17'!N108+'06.06.17'!N108+'12.06.17'!N108+'19.06.17'!N108+'26.06.17'!N108+'03.07.17'!N108+'10.07.17'!N108+'17.07.17'!N108+'24.07.17'!N108+'31.07.17'!N108+'07.08.17'!N108+'14.08.17'!N108+'21.08.17'!N108+'28.08.17'!N108+'04.09.17'!N108+'11.09.17'!N108+'18.09.17'!N108+'25.09.17'!N108+'02.10.17'!N108+'09.10.17'!N108+'16.10.17'!N108+'23.10.17'!N108+'30.10.17'!N108+'06.11.17'!N108+'13.11.17'!N108+'20.11.17'!N108+'27.11.17'!N108+'04.12.17'!N108+'11.12.17'!N108+'18.12.17'!N108+'25.12.17'!N108+'02.01.18'!N108</f>
        <v>10</v>
      </c>
      <c r="O108" s="26">
        <f>'10.01.17'!O88+'16.01.17'!O90+'23.01.17'!O100+'30.01.17'!O102+'06.02.17'!O105+'13.02.17'!O107+'20.02.17'!O107+'27.02.17'!O108+'06.03.17'!O108+'13.03.17'!O108+'20.03.17'!O108+'27.03.17'!O108+'03.04.17'!O108+'10.04.17'!O108+'18.04.17'!O108+'24.04.17'!O108+'03.05.17'!O108+'10.05.17'!O108+'15.05.17'!O108+'22.05.17'!O108+'29.05.17'!O108+'06.06.17'!O108+'12.06.17'!O108+'19.06.17'!O108+'26.06.17'!O108+'03.07.17'!O108+'10.07.17'!O108+'17.07.17'!O108+'24.07.17'!O108+'31.07.17'!O108+'07.08.17'!O108+'14.08.17'!O108+'21.08.17'!O108+'28.08.17'!O108+'04.09.17'!O108+'11.09.17'!O108+'18.09.17'!O108+'25.09.17'!O108+'02.10.17'!O108+'09.10.17'!O108+'16.10.17'!O108+'23.10.17'!O108+'30.10.17'!O108+'06.11.17'!O108+'13.11.17'!O108+'20.11.17'!O108+'27.11.17'!O108+'04.12.17'!O108+'11.12.17'!O108+'18.12.17'!O108+'25.12.17'!O108+'02.01.18'!O108</f>
        <v>25877.96</v>
      </c>
      <c r="P108" s="26">
        <f>'10.01.17'!P88+'16.01.17'!P90+'23.01.17'!P100+'30.01.17'!P102+'06.02.17'!P105+'13.02.17'!P107+'20.02.17'!P107+'27.02.17'!P108+'06.03.17'!P108+'13.03.17'!P108+'20.03.17'!P108+'27.03.17'!P108+'03.04.17'!P108+'10.04.17'!P108+'18.04.17'!P108+'24.04.17'!P108+'03.05.17'!P108+'10.05.17'!P108+'15.05.17'!P108+'22.05.17'!P108+'29.05.17'!P108+'06.06.17'!P108+'12.06.17'!P108+'19.06.17'!P108+'26.06.17'!P108+'03.07.17'!P108+'10.07.17'!P108+'17.07.17'!P108+'24.07.17'!P108+'31.07.17'!P108+'07.08.17'!P108+'14.08.17'!P108+'21.08.17'!P108+'28.08.17'!P108+'04.09.17'!P108+'11.09.17'!P108+'18.09.17'!P108+'25.09.17'!P108+'02.10.17'!P108+'09.10.17'!P108+'16.10.17'!P108+'23.10.17'!P108+'30.10.17'!P108+'06.11.17'!P108+'13.11.17'!P108+'20.11.17'!P108+'27.11.17'!P108+'04.12.17'!P108+'11.12.17'!P108+'18.12.17'!P108+'25.12.17'!P108+'02.01.18'!P108</f>
        <v>25877.96</v>
      </c>
      <c r="Q108" s="30">
        <f t="shared" si="8"/>
        <v>0</v>
      </c>
      <c r="R108" s="2">
        <v>1</v>
      </c>
      <c r="S108" s="2">
        <v>0</v>
      </c>
      <c r="T108" s="2" t="str">
        <f t="shared" si="9"/>
        <v/>
      </c>
      <c r="U108" s="2" t="str">
        <f t="shared" si="10"/>
        <v/>
      </c>
      <c r="V108" s="2" t="str">
        <f t="shared" si="11"/>
        <v/>
      </c>
      <c r="X108" s="60"/>
    </row>
    <row r="109" spans="1:24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f>'10.01.17'!H89+'16.01.17'!H91+'23.01.17'!H101+'30.01.17'!H103+'06.02.17'!H106+'13.02.17'!H108+'20.02.17'!H108+'27.02.17'!H109+'06.03.17'!H109+'13.03.17'!H109+'20.03.17'!H109+'27.03.17'!H109+'03.04.17'!H109+'10.04.17'!H109+'18.04.17'!H109+'24.04.17'!H109+'03.05.17'!H109+'10.05.17'!H109+'15.05.17'!H109+'22.05.17'!H109+'29.05.17'!H109+'06.06.17'!H109+'12.06.17'!H109+'19.06.17'!H109+'26.06.17'!H109+'03.07.17'!H109+'10.07.17'!H109+'17.07.17'!H109+'24.07.17'!H109+'31.07.17'!H109+'07.08.17'!H109+'14.08.17'!H109+'21.08.17'!H109+'28.08.17'!H109+'04.09.17'!H109+'11.09.17'!H109+'18.09.17'!H109+'25.09.17'!H109+'02.10.17'!H109+'09.10.17'!H109+'16.10.17'!H109+'23.10.17'!H109+'30.10.17'!H109+'06.11.17'!H109+'13.11.17'!H109+'20.11.17'!H109+'27.11.17'!H109+'04.12.17'!H109+'11.12.17'!H109+'18.12.17'!H109+'25.12.17'!H109+'02.01.18'!H109</f>
        <v>14</v>
      </c>
      <c r="I109" s="25">
        <f>'10.01.17'!I89+'16.01.17'!I91+'23.01.17'!I101+'30.01.17'!I103+'06.02.17'!I106+'13.02.17'!I108+'20.02.17'!I108+'27.02.17'!I109+'06.03.17'!I109+'13.03.17'!I109+'20.03.17'!I109+'27.03.17'!I109+'03.04.17'!I109+'10.04.17'!I109+'18.04.17'!I109+'24.04.17'!I109+'03.05.17'!I109+'10.05.17'!I109+'15.05.17'!I109+'22.05.17'!I109+'29.05.17'!I109+'06.06.17'!I109+'12.06.17'!I109+'19.06.17'!I109+'26.06.17'!I109+'03.07.17'!I109+'10.07.17'!I109+'17.07.17'!I109+'24.07.17'!I109+'31.07.17'!I109+'07.08.17'!I109+'14.08.17'!I109+'21.08.17'!I109+'28.08.17'!I109+'04.09.17'!I109+'11.09.17'!I109+'18.09.17'!I109+'25.09.17'!I109+'02.10.17'!I109+'09.10.17'!I109+'16.10.17'!I109+'23.10.17'!I109+'30.10.17'!I109+'06.11.17'!I109+'13.11.17'!I109+'20.11.17'!I109+'27.11.17'!I109+'04.12.17'!I109+'11.12.17'!I109+'18.12.17'!I109+'25.12.17'!I109+'02.01.18'!I109</f>
        <v>12</v>
      </c>
      <c r="J109" s="25">
        <f>'10.01.17'!J89+'16.01.17'!J91+'23.01.17'!J101+'30.01.17'!J103+'06.02.17'!J106+'13.02.17'!J108+'20.02.17'!J108+'27.02.17'!J109+'06.03.17'!J109+'13.03.17'!J109+'20.03.17'!J109+'27.03.17'!J109+'03.04.17'!J109+'10.04.17'!J109+'18.04.17'!J109+'24.04.17'!J109+'03.05.17'!J109+'10.05.17'!J109+'15.05.17'!J109+'22.05.17'!J109+'29.05.17'!J109+'06.06.17'!J109+'12.06.17'!J109+'19.06.17'!J109+'26.06.17'!J109+'03.07.17'!J109+'10.07.17'!J109+'17.07.17'!J109+'24.07.17'!J109+'31.07.17'!J109+'07.08.17'!J109+'14.08.17'!J109+'21.08.17'!J109+'28.08.17'!J109+'04.09.17'!J109+'11.09.17'!J109+'18.09.17'!J109+'25.09.17'!J109+'02.10.17'!J109+'09.10.17'!J109+'16.10.17'!J109+'23.10.17'!J109+'30.10.17'!J109+'06.11.17'!J109+'13.11.17'!J109+'20.11.17'!J109+'27.11.17'!J109+'04.12.17'!J109+'11.12.17'!J109+'18.12.17'!J109+'25.12.17'!J109+'02.01.18'!J109</f>
        <v>25</v>
      </c>
      <c r="K109" s="26">
        <f>'10.01.17'!K89+'16.01.17'!K91+'23.01.17'!K101+'30.01.17'!K103+'06.02.17'!K106+'13.02.17'!K108+'20.02.17'!K108+'27.02.17'!K109+'06.03.17'!K109+'13.03.17'!K109+'20.03.17'!K109+'27.03.17'!K109+'03.04.17'!K109+'10.04.17'!K109+'18.04.17'!K109+'24.04.17'!K109+'03.05.17'!K109+'10.05.17'!K109+'15.05.17'!K109+'22.05.17'!K109+'29.05.17'!K109+'06.06.17'!K109+'12.06.17'!K109+'19.06.17'!K109+'26.06.17'!K109+'03.07.17'!K109+'10.07.17'!K109+'17.07.17'!K109+'24.07.17'!K109+'31.07.17'!K109+'07.08.17'!K109+'14.08.17'!K109+'21.08.17'!K109+'28.08.17'!K109+'04.09.17'!K109+'11.09.17'!K109+'18.09.17'!K109+'25.09.17'!K109+'02.10.17'!K109+'09.10.17'!K109+'16.10.17'!K109+'23.10.17'!K109+'30.10.17'!K109+'06.11.17'!K109+'13.11.17'!K109+'20.11.17'!K109+'27.11.17'!K109+'04.12.17'!K109+'11.12.17'!K109+'18.12.17'!K109+'25.12.17'!K109+'02.01.18'!K109</f>
        <v>26459.630000000005</v>
      </c>
      <c r="L109" s="26">
        <f>'10.01.17'!L89+'16.01.17'!L91+'23.01.17'!L101+'30.01.17'!L103+'06.02.17'!L106+'13.02.17'!L108+'20.02.17'!L108+'27.02.17'!L109+'06.03.17'!L109+'13.03.17'!L109+'20.03.17'!L109+'27.03.17'!L109+'03.04.17'!L109+'10.04.17'!L109+'18.04.17'!L109+'24.04.17'!L109+'03.05.17'!L109+'10.05.17'!L109+'15.05.17'!L109+'22.05.17'!L109+'29.05.17'!L109+'06.06.17'!L109+'12.06.17'!L109+'19.06.17'!L109+'26.06.17'!L109+'03.07.17'!L109+'10.07.17'!L109+'17.07.17'!L109+'24.07.17'!L109+'31.07.17'!L109+'07.08.17'!L109+'14.08.17'!L109+'21.08.17'!L109+'28.08.17'!L109+'04.09.17'!L109+'11.09.17'!L109+'18.09.17'!L109+'25.09.17'!L109+'02.10.17'!L109+'09.10.17'!L109+'16.10.17'!L109+'23.10.17'!L109+'30.10.17'!L109+'06.11.17'!L109+'13.11.17'!L109+'20.11.17'!L109+'27.11.17'!L109+'04.12.17'!L109+'11.12.17'!L109+'18.12.17'!L109+'25.12.17'!L109+'02.01.18'!L109</f>
        <v>26459.630000000005</v>
      </c>
      <c r="M109" s="27">
        <f t="shared" si="12"/>
        <v>0</v>
      </c>
      <c r="N109" s="25">
        <f>'10.01.17'!N89+'16.01.17'!N91+'23.01.17'!N101+'30.01.17'!N103+'06.02.17'!N106+'13.02.17'!N108+'20.02.17'!N108+'27.02.17'!N109+'06.03.17'!N109+'13.03.17'!N109+'20.03.17'!N109+'27.03.17'!N109+'03.04.17'!N109+'10.04.17'!N109+'18.04.17'!N109+'24.04.17'!N109+'03.05.17'!N109+'10.05.17'!N109+'15.05.17'!N109+'22.05.17'!N109+'29.05.17'!N109+'06.06.17'!N109+'12.06.17'!N109+'19.06.17'!N109+'26.06.17'!N109+'03.07.17'!N109+'10.07.17'!N109+'17.07.17'!N109+'24.07.17'!N109+'31.07.17'!N109+'07.08.17'!N109+'14.08.17'!N109+'21.08.17'!N109+'28.08.17'!N109+'04.09.17'!N109+'11.09.17'!N109+'18.09.17'!N109+'25.09.17'!N109+'02.10.17'!N109+'09.10.17'!N109+'16.10.17'!N109+'23.10.17'!N109+'30.10.17'!N109+'06.11.17'!N109+'13.11.17'!N109+'20.11.17'!N109+'27.11.17'!N109+'04.12.17'!N109+'11.12.17'!N109+'18.12.17'!N109+'25.12.17'!N109+'02.01.18'!N109</f>
        <v>7</v>
      </c>
      <c r="O109" s="26">
        <f>'10.01.17'!O89+'16.01.17'!O91+'23.01.17'!O101+'30.01.17'!O103+'06.02.17'!O106+'13.02.17'!O108+'20.02.17'!O108+'27.02.17'!O109+'06.03.17'!O109+'13.03.17'!O109+'20.03.17'!O109+'27.03.17'!O109+'03.04.17'!O109+'10.04.17'!O109+'18.04.17'!O109+'24.04.17'!O109+'03.05.17'!O109+'10.05.17'!O109+'15.05.17'!O109+'22.05.17'!O109+'29.05.17'!O109+'06.06.17'!O109+'12.06.17'!O109+'19.06.17'!O109+'26.06.17'!O109+'03.07.17'!O109+'10.07.17'!O109+'17.07.17'!O109+'24.07.17'!O109+'31.07.17'!O109+'07.08.17'!O109+'14.08.17'!O109+'21.08.17'!O109+'28.08.17'!O109+'04.09.17'!O109+'11.09.17'!O109+'18.09.17'!O109+'25.09.17'!O109+'02.10.17'!O109+'09.10.17'!O109+'16.10.17'!O109+'23.10.17'!O109+'30.10.17'!O109+'06.11.17'!O109+'13.11.17'!O109+'20.11.17'!O109+'27.11.17'!O109+'04.12.17'!O109+'11.12.17'!O109+'18.12.17'!O109+'25.12.17'!O109+'02.01.18'!O109</f>
        <v>24817.61</v>
      </c>
      <c r="P109" s="26">
        <f>'10.01.17'!P89+'16.01.17'!P91+'23.01.17'!P101+'30.01.17'!P103+'06.02.17'!P106+'13.02.17'!P108+'20.02.17'!P108+'27.02.17'!P109+'06.03.17'!P109+'13.03.17'!P109+'20.03.17'!P109+'27.03.17'!P109+'03.04.17'!P109+'10.04.17'!P109+'18.04.17'!P109+'24.04.17'!P109+'03.05.17'!P109+'10.05.17'!P109+'15.05.17'!P109+'22.05.17'!P109+'29.05.17'!P109+'06.06.17'!P109+'12.06.17'!P109+'19.06.17'!P109+'26.06.17'!P109+'03.07.17'!P109+'10.07.17'!P109+'17.07.17'!P109+'24.07.17'!P109+'31.07.17'!P109+'07.08.17'!P109+'14.08.17'!P109+'21.08.17'!P109+'28.08.17'!P109+'04.09.17'!P109+'11.09.17'!P109+'18.09.17'!P109+'25.09.17'!P109+'02.10.17'!P109+'09.10.17'!P109+'16.10.17'!P109+'23.10.17'!P109+'30.10.17'!P109+'06.11.17'!P109+'13.11.17'!P109+'20.11.17'!P109+'27.11.17'!P109+'04.12.17'!P109+'11.12.17'!P109+'18.12.17'!P109+'25.12.17'!P109+'02.01.18'!P109</f>
        <v>24817.61</v>
      </c>
      <c r="Q109" s="30">
        <f t="shared" si="8"/>
        <v>0</v>
      </c>
      <c r="R109" s="2">
        <v>1</v>
      </c>
      <c r="S109" s="2">
        <v>0</v>
      </c>
      <c r="T109" s="2" t="str">
        <f t="shared" si="9"/>
        <v/>
      </c>
      <c r="U109" s="2" t="str">
        <f t="shared" si="10"/>
        <v/>
      </c>
      <c r="V109" s="2" t="str">
        <f t="shared" si="11"/>
        <v/>
      </c>
      <c r="X109" s="60"/>
    </row>
    <row r="110" spans="1:24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>
        <f>'10.01.17'!H90+'16.01.17'!H92+'23.01.17'!H102+'30.01.17'!H104+'06.02.17'!H107+'13.02.17'!H109+'20.02.17'!H109+'27.02.17'!H110+'06.03.17'!H110+'13.03.17'!H110+'20.03.17'!H110+'27.03.17'!H110+'03.04.17'!H110+'10.04.17'!H110+'18.04.17'!H110+'24.04.17'!H110+'03.05.17'!H110+'10.05.17'!H110+'15.05.17'!H110+'22.05.17'!H110+'29.05.17'!H110+'06.06.17'!H110+'12.06.17'!H110+'19.06.17'!H110+'26.06.17'!H110+'03.07.17'!H110+'10.07.17'!H110+'17.07.17'!H110+'24.07.17'!H110+'31.07.17'!H110+'07.08.17'!H110+'14.08.17'!H110+'21.08.17'!H110+'28.08.17'!H110+'04.09.17'!H110+'11.09.17'!H110+'18.09.17'!H110+'25.09.17'!H110+'02.10.17'!H110+'09.10.17'!H110+'16.10.17'!H110+'23.10.17'!H110+'30.10.17'!H110+'06.11.17'!H110+'13.11.17'!H110+'20.11.17'!H110+'27.11.17'!H110+'04.12.17'!H110+'11.12.17'!H110+'18.12.17'!H110+'25.12.17'!H110+'02.01.18'!H110</f>
        <v>0</v>
      </c>
      <c r="I110" s="25">
        <f>'10.01.17'!I90+'16.01.17'!I92+'23.01.17'!I102+'30.01.17'!I104+'06.02.17'!I107+'13.02.17'!I109+'20.02.17'!I109+'27.02.17'!I110+'06.03.17'!I110+'13.03.17'!I110+'20.03.17'!I110+'27.03.17'!I110+'03.04.17'!I110+'10.04.17'!I110+'18.04.17'!I110+'24.04.17'!I110+'03.05.17'!I110+'10.05.17'!I110+'15.05.17'!I110+'22.05.17'!I110+'29.05.17'!I110+'06.06.17'!I110+'12.06.17'!I110+'19.06.17'!I110+'26.06.17'!I110+'03.07.17'!I110+'10.07.17'!I110+'17.07.17'!I110+'24.07.17'!I110+'31.07.17'!I110+'07.08.17'!I110+'14.08.17'!I110+'21.08.17'!I110+'28.08.17'!I110+'04.09.17'!I110+'11.09.17'!I110+'18.09.17'!I110+'25.09.17'!I110+'02.10.17'!I110+'09.10.17'!I110+'16.10.17'!I110+'23.10.17'!I110+'30.10.17'!I110+'06.11.17'!I110+'13.11.17'!I110+'20.11.17'!I110+'27.11.17'!I110+'04.12.17'!I110+'11.12.17'!I110+'18.12.17'!I110+'25.12.17'!I110+'02.01.18'!I110</f>
        <v>0</v>
      </c>
      <c r="J110" s="25">
        <f>'10.01.17'!J90+'16.01.17'!J92+'23.01.17'!J102+'30.01.17'!J104+'06.02.17'!J107+'13.02.17'!J109+'20.02.17'!J109+'27.02.17'!J110+'06.03.17'!J110+'13.03.17'!J110+'20.03.17'!J110+'27.03.17'!J110+'03.04.17'!J110+'10.04.17'!J110+'18.04.17'!J110+'24.04.17'!J110+'03.05.17'!J110+'10.05.17'!J110+'15.05.17'!J110+'22.05.17'!J110+'29.05.17'!J110+'06.06.17'!J110+'12.06.17'!J110+'19.06.17'!J110+'26.06.17'!J110+'03.07.17'!J110+'10.07.17'!J110+'17.07.17'!J110+'24.07.17'!J110+'31.07.17'!J110+'07.08.17'!J110+'14.08.17'!J110+'21.08.17'!J110+'28.08.17'!J110+'04.09.17'!J110+'11.09.17'!J110+'18.09.17'!J110+'25.09.17'!J110+'02.10.17'!J110+'09.10.17'!J110+'16.10.17'!J110+'23.10.17'!J110+'30.10.17'!J110+'06.11.17'!J110+'13.11.17'!J110+'20.11.17'!J110+'27.11.17'!J110+'04.12.17'!J110+'11.12.17'!J110+'18.12.17'!J110+'25.12.17'!J110+'02.01.18'!J110</f>
        <v>0</v>
      </c>
      <c r="K110" s="26">
        <f>'10.01.17'!K90+'16.01.17'!K92+'23.01.17'!K102+'30.01.17'!K104+'06.02.17'!K107+'13.02.17'!K109+'20.02.17'!K109+'27.02.17'!K110+'06.03.17'!K110+'13.03.17'!K110+'20.03.17'!K110+'27.03.17'!K110+'03.04.17'!K110+'10.04.17'!K110+'18.04.17'!K110+'24.04.17'!K110+'03.05.17'!K110+'10.05.17'!K110+'15.05.17'!K110+'22.05.17'!K110+'29.05.17'!K110+'06.06.17'!K110+'12.06.17'!K110+'19.06.17'!K110+'26.06.17'!K110+'03.07.17'!K110+'10.07.17'!K110+'17.07.17'!K110+'24.07.17'!K110+'31.07.17'!K110+'07.08.17'!K110+'14.08.17'!K110+'21.08.17'!K110+'28.08.17'!K110+'04.09.17'!K110+'11.09.17'!K110+'18.09.17'!K110+'25.09.17'!K110+'02.10.17'!K110+'09.10.17'!K110+'16.10.17'!K110+'23.10.17'!K110+'30.10.17'!K110+'06.11.17'!K110+'13.11.17'!K110+'20.11.17'!K110+'27.11.17'!K110+'04.12.17'!K110+'11.12.17'!K110+'18.12.17'!K110+'25.12.17'!K110+'02.01.18'!K110</f>
        <v>0</v>
      </c>
      <c r="L110" s="26">
        <f>'10.01.17'!L90+'16.01.17'!L92+'23.01.17'!L102+'30.01.17'!L104+'06.02.17'!L107+'13.02.17'!L109+'20.02.17'!L109+'27.02.17'!L110+'06.03.17'!L110+'13.03.17'!L110+'20.03.17'!L110+'27.03.17'!L110+'03.04.17'!L110+'10.04.17'!L110+'18.04.17'!L110+'24.04.17'!L110+'03.05.17'!L110+'10.05.17'!L110+'15.05.17'!L110+'22.05.17'!L110+'29.05.17'!L110+'06.06.17'!L110+'12.06.17'!L110+'19.06.17'!L110+'26.06.17'!L110+'03.07.17'!L110+'10.07.17'!L110+'17.07.17'!L110+'24.07.17'!L110+'31.07.17'!L110+'07.08.17'!L110+'14.08.17'!L110+'21.08.17'!L110+'28.08.17'!L110+'04.09.17'!L110+'11.09.17'!L110+'18.09.17'!L110+'25.09.17'!L110+'02.10.17'!L110+'09.10.17'!L110+'16.10.17'!L110+'23.10.17'!L110+'30.10.17'!L110+'06.11.17'!L110+'13.11.17'!L110+'20.11.17'!L110+'27.11.17'!L110+'04.12.17'!L110+'11.12.17'!L110+'18.12.17'!L110+'25.12.17'!L110+'02.01.18'!L110</f>
        <v>0</v>
      </c>
      <c r="M110" s="27">
        <f t="shared" si="12"/>
        <v>0</v>
      </c>
      <c r="N110" s="25">
        <f>'10.01.17'!N90+'16.01.17'!N92+'23.01.17'!N102+'30.01.17'!N104+'06.02.17'!N107+'13.02.17'!N109+'20.02.17'!N109+'27.02.17'!N110+'06.03.17'!N110+'13.03.17'!N110+'20.03.17'!N110+'27.03.17'!N110+'03.04.17'!N110+'10.04.17'!N110+'18.04.17'!N110+'24.04.17'!N110+'03.05.17'!N110+'10.05.17'!N110+'15.05.17'!N110+'22.05.17'!N110+'29.05.17'!N110+'06.06.17'!N110+'12.06.17'!N110+'19.06.17'!N110+'26.06.17'!N110+'03.07.17'!N110+'10.07.17'!N110+'17.07.17'!N110+'24.07.17'!N110+'31.07.17'!N110+'07.08.17'!N110+'14.08.17'!N110+'21.08.17'!N110+'28.08.17'!N110+'04.09.17'!N110+'11.09.17'!N110+'18.09.17'!N110+'25.09.17'!N110+'02.10.17'!N110+'09.10.17'!N110+'16.10.17'!N110+'23.10.17'!N110+'30.10.17'!N110+'06.11.17'!N110+'13.11.17'!N110+'20.11.17'!N110+'27.11.17'!N110+'04.12.17'!N110+'11.12.17'!N110+'18.12.17'!N110+'25.12.17'!N110+'02.01.18'!N110</f>
        <v>0</v>
      </c>
      <c r="O110" s="26">
        <f>'10.01.17'!O90+'16.01.17'!O92+'23.01.17'!O102+'30.01.17'!O104+'06.02.17'!O107+'13.02.17'!O109+'20.02.17'!O109+'27.02.17'!O110+'06.03.17'!O110+'13.03.17'!O110+'20.03.17'!O110+'27.03.17'!O110+'03.04.17'!O110+'10.04.17'!O110+'18.04.17'!O110+'24.04.17'!O110+'03.05.17'!O110+'10.05.17'!O110+'15.05.17'!O110+'22.05.17'!O110+'29.05.17'!O110+'06.06.17'!O110+'12.06.17'!O110+'19.06.17'!O110+'26.06.17'!O110+'03.07.17'!O110+'10.07.17'!O110+'17.07.17'!O110+'24.07.17'!O110+'31.07.17'!O110+'07.08.17'!O110+'14.08.17'!O110+'21.08.17'!O110+'28.08.17'!O110+'04.09.17'!O110+'11.09.17'!O110+'18.09.17'!O110+'25.09.17'!O110+'02.10.17'!O110+'09.10.17'!O110+'16.10.17'!O110+'23.10.17'!O110+'30.10.17'!O110+'06.11.17'!O110+'13.11.17'!O110+'20.11.17'!O110+'27.11.17'!O110+'04.12.17'!O110+'11.12.17'!O110+'18.12.17'!O110+'25.12.17'!O110+'02.01.18'!O110</f>
        <v>0</v>
      </c>
      <c r="P110" s="26">
        <f>'10.01.17'!P90+'16.01.17'!P92+'23.01.17'!P102+'30.01.17'!P104+'06.02.17'!P107+'13.02.17'!P109+'20.02.17'!P109+'27.02.17'!P110+'06.03.17'!P110+'13.03.17'!P110+'20.03.17'!P110+'27.03.17'!P110+'03.04.17'!P110+'10.04.17'!P110+'18.04.17'!P110+'24.04.17'!P110+'03.05.17'!P110+'10.05.17'!P110+'15.05.17'!P110+'22.05.17'!P110+'29.05.17'!P110+'06.06.17'!P110+'12.06.17'!P110+'19.06.17'!P110+'26.06.17'!P110+'03.07.17'!P110+'10.07.17'!P110+'17.07.17'!P110+'24.07.17'!P110+'31.07.17'!P110+'07.08.17'!P110+'14.08.17'!P110+'21.08.17'!P110+'28.08.17'!P110+'04.09.17'!P110+'11.09.17'!P110+'18.09.17'!P110+'25.09.17'!P110+'02.10.17'!P110+'09.10.17'!P110+'16.10.17'!P110+'23.10.17'!P110+'30.10.17'!P110+'06.11.17'!P110+'13.11.17'!P110+'20.11.17'!P110+'27.11.17'!P110+'04.12.17'!P110+'11.12.17'!P110+'18.12.17'!P110+'25.12.17'!P110+'02.01.18'!P110</f>
        <v>0</v>
      </c>
      <c r="Q110" s="30">
        <f t="shared" si="8"/>
        <v>0</v>
      </c>
      <c r="R110" s="2">
        <v>0</v>
      </c>
      <c r="S110" s="2">
        <v>1</v>
      </c>
      <c r="T110" s="2" t="str">
        <f t="shared" si="9"/>
        <v/>
      </c>
      <c r="U110" s="2" t="str">
        <f t="shared" si="10"/>
        <v/>
      </c>
      <c r="V110" s="2" t="str">
        <f t="shared" si="11"/>
        <v/>
      </c>
      <c r="X110" s="60"/>
    </row>
    <row r="111" spans="1:24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f>'10.01.17'!H91+'16.01.17'!H93+'23.01.17'!H103+'30.01.17'!H105+'06.02.17'!H108+'13.02.17'!H110+'20.02.17'!H110+'27.02.17'!H111+'06.03.17'!H111+'13.03.17'!H111+'20.03.17'!H111+'27.03.17'!H111+'03.04.17'!H111+'10.04.17'!H111+'18.04.17'!H111+'24.04.17'!H111+'03.05.17'!H111+'10.05.17'!H111+'15.05.17'!H111+'22.05.17'!H111+'29.05.17'!H111+'06.06.17'!H111+'12.06.17'!H111+'19.06.17'!H111+'26.06.17'!H111+'03.07.17'!H111+'10.07.17'!H111+'17.07.17'!H111+'24.07.17'!H111+'31.07.17'!H111+'07.08.17'!H111+'14.08.17'!H111+'21.08.17'!H111+'28.08.17'!H111+'04.09.17'!H111+'11.09.17'!H111+'18.09.17'!H111+'25.09.17'!H111+'02.10.17'!H111+'09.10.17'!H111+'16.10.17'!H111+'23.10.17'!H111+'30.10.17'!H111+'06.11.17'!H111+'13.11.17'!H111+'20.11.17'!H111+'27.11.17'!H111+'04.12.17'!H111+'11.12.17'!H111+'18.12.17'!H111+'25.12.17'!H111+'02.01.18'!H111</f>
        <v>8</v>
      </c>
      <c r="I111" s="25">
        <f>'10.01.17'!I91+'16.01.17'!I93+'23.01.17'!I103+'30.01.17'!I105+'06.02.17'!I108+'13.02.17'!I110+'20.02.17'!I110+'27.02.17'!I111+'06.03.17'!I111+'13.03.17'!I111+'20.03.17'!I111+'27.03.17'!I111+'03.04.17'!I111+'10.04.17'!I111+'18.04.17'!I111+'24.04.17'!I111+'03.05.17'!I111+'10.05.17'!I111+'15.05.17'!I111+'22.05.17'!I111+'29.05.17'!I111+'06.06.17'!I111+'12.06.17'!I111+'19.06.17'!I111+'26.06.17'!I111+'03.07.17'!I111+'10.07.17'!I111+'17.07.17'!I111+'24.07.17'!I111+'31.07.17'!I111+'07.08.17'!I111+'14.08.17'!I111+'21.08.17'!I111+'28.08.17'!I111+'04.09.17'!I111+'11.09.17'!I111+'18.09.17'!I111+'25.09.17'!I111+'02.10.17'!I111+'09.10.17'!I111+'16.10.17'!I111+'23.10.17'!I111+'30.10.17'!I111+'06.11.17'!I111+'13.11.17'!I111+'20.11.17'!I111+'27.11.17'!I111+'04.12.17'!I111+'11.12.17'!I111+'18.12.17'!I111+'25.12.17'!I111+'02.01.18'!I111</f>
        <v>5</v>
      </c>
      <c r="J111" s="25">
        <f>'10.01.17'!J91+'16.01.17'!J93+'23.01.17'!J103+'30.01.17'!J105+'06.02.17'!J108+'13.02.17'!J110+'20.02.17'!J110+'27.02.17'!J111+'06.03.17'!J111+'13.03.17'!J111+'20.03.17'!J111+'27.03.17'!J111+'03.04.17'!J111+'10.04.17'!J111+'18.04.17'!J111+'24.04.17'!J111+'03.05.17'!J111+'10.05.17'!J111+'15.05.17'!J111+'22.05.17'!J111+'29.05.17'!J111+'06.06.17'!J111+'12.06.17'!J111+'19.06.17'!J111+'26.06.17'!J111+'03.07.17'!J111+'10.07.17'!J111+'17.07.17'!J111+'24.07.17'!J111+'31.07.17'!J111+'07.08.17'!J111+'14.08.17'!J111+'21.08.17'!J111+'28.08.17'!J111+'04.09.17'!J111+'11.09.17'!J111+'18.09.17'!J111+'25.09.17'!J111+'02.10.17'!J111+'09.10.17'!J111+'16.10.17'!J111+'23.10.17'!J111+'30.10.17'!J111+'06.11.17'!J111+'13.11.17'!J111+'20.11.17'!J111+'27.11.17'!J111+'04.12.17'!J111+'11.12.17'!J111+'18.12.17'!J111+'25.12.17'!J111+'02.01.18'!J111</f>
        <v>6</v>
      </c>
      <c r="K111" s="26">
        <f>'10.01.17'!K91+'16.01.17'!K93+'23.01.17'!K103+'30.01.17'!K105+'06.02.17'!K108+'13.02.17'!K110+'20.02.17'!K110+'27.02.17'!K111+'06.03.17'!K111+'13.03.17'!K111+'20.03.17'!K111+'27.03.17'!K111+'03.04.17'!K111+'10.04.17'!K111+'18.04.17'!K111+'24.04.17'!K111+'03.05.17'!K111+'10.05.17'!K111+'15.05.17'!K111+'22.05.17'!K111+'29.05.17'!K111+'06.06.17'!K111+'12.06.17'!K111+'19.06.17'!K111+'26.06.17'!K111+'03.07.17'!K111+'10.07.17'!K111+'17.07.17'!K111+'24.07.17'!K111+'31.07.17'!K111+'07.08.17'!K111+'14.08.17'!K111+'21.08.17'!K111+'28.08.17'!K111+'04.09.17'!K111+'11.09.17'!K111+'18.09.17'!K111+'25.09.17'!K111+'02.10.17'!K111+'09.10.17'!K111+'16.10.17'!K111+'23.10.17'!K111+'30.10.17'!K111+'06.11.17'!K111+'13.11.17'!K111+'20.11.17'!K111+'27.11.17'!K111+'04.12.17'!K111+'11.12.17'!K111+'18.12.17'!K111+'25.12.17'!K111+'02.01.18'!K111</f>
        <v>7963.9600000000009</v>
      </c>
      <c r="L111" s="26">
        <f>'10.01.17'!L91+'16.01.17'!L93+'23.01.17'!L103+'30.01.17'!L105+'06.02.17'!L108+'13.02.17'!L110+'20.02.17'!L110+'27.02.17'!L111+'06.03.17'!L111+'13.03.17'!L111+'20.03.17'!L111+'27.03.17'!L111+'03.04.17'!L111+'10.04.17'!L111+'18.04.17'!L111+'24.04.17'!L111+'03.05.17'!L111+'10.05.17'!L111+'15.05.17'!L111+'22.05.17'!L111+'29.05.17'!L111+'06.06.17'!L111+'12.06.17'!L111+'19.06.17'!L111+'26.06.17'!L111+'03.07.17'!L111+'10.07.17'!L111+'17.07.17'!L111+'24.07.17'!L111+'31.07.17'!L111+'07.08.17'!L111+'14.08.17'!L111+'21.08.17'!L111+'28.08.17'!L111+'04.09.17'!L111+'11.09.17'!L111+'18.09.17'!L111+'25.09.17'!L111+'02.10.17'!L111+'09.10.17'!L111+'16.10.17'!L111+'23.10.17'!L111+'30.10.17'!L111+'06.11.17'!L111+'13.11.17'!L111+'20.11.17'!L111+'27.11.17'!L111+'04.12.17'!L111+'11.12.17'!L111+'18.12.17'!L111+'25.12.17'!L111+'02.01.18'!L111</f>
        <v>7963.9600000000009</v>
      </c>
      <c r="M111" s="27">
        <f t="shared" si="12"/>
        <v>0</v>
      </c>
      <c r="N111" s="25">
        <f>'10.01.17'!N91+'16.01.17'!N93+'23.01.17'!N103+'30.01.17'!N105+'06.02.17'!N108+'13.02.17'!N110+'20.02.17'!N110+'27.02.17'!N111+'06.03.17'!N111+'13.03.17'!N111+'20.03.17'!N111+'27.03.17'!N111+'03.04.17'!N111+'10.04.17'!N111+'18.04.17'!N111+'24.04.17'!N111+'03.05.17'!N111+'10.05.17'!N111+'15.05.17'!N111+'22.05.17'!N111+'29.05.17'!N111+'06.06.17'!N111+'12.06.17'!N111+'19.06.17'!N111+'26.06.17'!N111+'03.07.17'!N111+'10.07.17'!N111+'17.07.17'!N111+'24.07.17'!N111+'31.07.17'!N111+'07.08.17'!N111+'14.08.17'!N111+'21.08.17'!N111+'28.08.17'!N111+'04.09.17'!N111+'11.09.17'!N111+'18.09.17'!N111+'25.09.17'!N111+'02.10.17'!N111+'09.10.17'!N111+'16.10.17'!N111+'23.10.17'!N111+'30.10.17'!N111+'06.11.17'!N111+'13.11.17'!N111+'20.11.17'!N111+'27.11.17'!N111+'04.12.17'!N111+'11.12.17'!N111+'18.12.17'!N111+'25.12.17'!N111+'02.01.18'!N111</f>
        <v>20</v>
      </c>
      <c r="O111" s="26">
        <f>'10.01.17'!O91+'16.01.17'!O93+'23.01.17'!O103+'30.01.17'!O105+'06.02.17'!O108+'13.02.17'!O110+'20.02.17'!O110+'27.02.17'!O111+'06.03.17'!O111+'13.03.17'!O111+'20.03.17'!O111+'27.03.17'!O111+'03.04.17'!O111+'10.04.17'!O111+'18.04.17'!O111+'24.04.17'!O111+'03.05.17'!O111+'10.05.17'!O111+'15.05.17'!O111+'22.05.17'!O111+'29.05.17'!O111+'06.06.17'!O111+'12.06.17'!O111+'19.06.17'!O111+'26.06.17'!O111+'03.07.17'!O111+'10.07.17'!O111+'17.07.17'!O111+'24.07.17'!O111+'31.07.17'!O111+'07.08.17'!O111+'14.08.17'!O111+'21.08.17'!O111+'28.08.17'!O111+'04.09.17'!O111+'11.09.17'!O111+'18.09.17'!O111+'25.09.17'!O111+'02.10.17'!O111+'09.10.17'!O111+'16.10.17'!O111+'23.10.17'!O111+'30.10.17'!O111+'06.11.17'!O111+'13.11.17'!O111+'20.11.17'!O111+'27.11.17'!O111+'04.12.17'!O111+'11.12.17'!O111+'18.12.17'!O111+'25.12.17'!O111+'02.01.18'!O111</f>
        <v>27320.660000000007</v>
      </c>
      <c r="P111" s="26">
        <f>'10.01.17'!P91+'16.01.17'!P93+'23.01.17'!P103+'30.01.17'!P105+'06.02.17'!P108+'13.02.17'!P110+'20.02.17'!P110+'27.02.17'!P111+'06.03.17'!P111+'13.03.17'!P111+'20.03.17'!P111+'27.03.17'!P111+'03.04.17'!P111+'10.04.17'!P111+'18.04.17'!P111+'24.04.17'!P111+'03.05.17'!P111+'10.05.17'!P111+'15.05.17'!P111+'22.05.17'!P111+'29.05.17'!P111+'06.06.17'!P111+'12.06.17'!P111+'19.06.17'!P111+'26.06.17'!P111+'03.07.17'!P111+'10.07.17'!P111+'17.07.17'!P111+'24.07.17'!P111+'31.07.17'!P111+'07.08.17'!P111+'14.08.17'!P111+'21.08.17'!P111+'28.08.17'!P111+'04.09.17'!P111+'11.09.17'!P111+'18.09.17'!P111+'25.09.17'!P111+'02.10.17'!P111+'09.10.17'!P111+'16.10.17'!P111+'23.10.17'!P111+'30.10.17'!P111+'06.11.17'!P111+'13.11.17'!P111+'20.11.17'!P111+'27.11.17'!P111+'04.12.17'!P111+'11.12.17'!P111+'18.12.17'!P111+'25.12.17'!P111+'02.01.18'!P111</f>
        <v>27320.660000000007</v>
      </c>
      <c r="Q111" s="30">
        <f t="shared" si="8"/>
        <v>0</v>
      </c>
      <c r="R111" s="2">
        <v>1</v>
      </c>
      <c r="S111" s="2">
        <v>0</v>
      </c>
      <c r="T111" s="2" t="str">
        <f t="shared" si="9"/>
        <v/>
      </c>
      <c r="U111" s="2" t="str">
        <f t="shared" si="10"/>
        <v/>
      </c>
      <c r="V111" s="2" t="str">
        <f t="shared" si="11"/>
        <v/>
      </c>
      <c r="X111" s="60"/>
    </row>
    <row r="112" spans="1:24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f>'10.01.17'!H92+'16.01.17'!H94+'23.01.17'!H104+'30.01.17'!H106+'06.02.17'!H109+'13.02.17'!H111+'20.02.17'!H111+'27.02.17'!H112+'06.03.17'!H112+'13.03.17'!H112+'20.03.17'!H112+'27.03.17'!H112+'03.04.17'!H112+'10.04.17'!H112+'18.04.17'!H112+'24.04.17'!H112+'03.05.17'!H112+'10.05.17'!H112+'15.05.17'!H112+'22.05.17'!H112+'29.05.17'!H112+'06.06.17'!H112+'12.06.17'!H112+'19.06.17'!H112+'26.06.17'!H112+'03.07.17'!H112+'10.07.17'!H112+'17.07.17'!H112+'24.07.17'!H112+'31.07.17'!H112+'07.08.17'!H112+'14.08.17'!H112+'21.08.17'!H112+'28.08.17'!H112+'04.09.17'!H112+'11.09.17'!H112+'18.09.17'!H112+'25.09.17'!H112+'02.10.17'!H112+'09.10.17'!H112+'16.10.17'!H112+'23.10.17'!H112+'30.10.17'!H112+'06.11.17'!H112+'13.11.17'!H112+'20.11.17'!H112+'27.11.17'!H112+'04.12.17'!H112+'11.12.17'!H112+'18.12.17'!H112+'25.12.17'!H112+'02.01.18'!H112</f>
        <v>16</v>
      </c>
      <c r="I112" s="25">
        <f>'10.01.17'!I92+'16.01.17'!I94+'23.01.17'!I104+'30.01.17'!I106+'06.02.17'!I109+'13.02.17'!I111+'20.02.17'!I111+'27.02.17'!I112+'06.03.17'!I112+'13.03.17'!I112+'20.03.17'!I112+'27.03.17'!I112+'03.04.17'!I112+'10.04.17'!I112+'18.04.17'!I112+'24.04.17'!I112+'03.05.17'!I112+'10.05.17'!I112+'15.05.17'!I112+'22.05.17'!I112+'29.05.17'!I112+'06.06.17'!I112+'12.06.17'!I112+'19.06.17'!I112+'26.06.17'!I112+'03.07.17'!I112+'10.07.17'!I112+'17.07.17'!I112+'24.07.17'!I112+'31.07.17'!I112+'07.08.17'!I112+'14.08.17'!I112+'21.08.17'!I112+'28.08.17'!I112+'04.09.17'!I112+'11.09.17'!I112+'18.09.17'!I112+'25.09.17'!I112+'02.10.17'!I112+'09.10.17'!I112+'16.10.17'!I112+'23.10.17'!I112+'30.10.17'!I112+'06.11.17'!I112+'13.11.17'!I112+'20.11.17'!I112+'27.11.17'!I112+'04.12.17'!I112+'11.12.17'!I112+'18.12.17'!I112+'25.12.17'!I112+'02.01.18'!I112</f>
        <v>7</v>
      </c>
      <c r="J112" s="25">
        <f>'10.01.17'!J92+'16.01.17'!J94+'23.01.17'!J104+'30.01.17'!J106+'06.02.17'!J109+'13.02.17'!J111+'20.02.17'!J111+'27.02.17'!J112+'06.03.17'!J112+'13.03.17'!J112+'20.03.17'!J112+'27.03.17'!J112+'03.04.17'!J112+'10.04.17'!J112+'18.04.17'!J112+'24.04.17'!J112+'03.05.17'!J112+'10.05.17'!J112+'15.05.17'!J112+'22.05.17'!J112+'29.05.17'!J112+'06.06.17'!J112+'12.06.17'!J112+'19.06.17'!J112+'26.06.17'!J112+'03.07.17'!J112+'10.07.17'!J112+'17.07.17'!J112+'24.07.17'!J112+'31.07.17'!J112+'07.08.17'!J112+'14.08.17'!J112+'21.08.17'!J112+'28.08.17'!J112+'04.09.17'!J112+'11.09.17'!J112+'18.09.17'!J112+'25.09.17'!J112+'02.10.17'!J112+'09.10.17'!J112+'16.10.17'!J112+'23.10.17'!J112+'30.10.17'!J112+'06.11.17'!J112+'13.11.17'!J112+'20.11.17'!J112+'27.11.17'!J112+'04.12.17'!J112+'11.12.17'!J112+'18.12.17'!J112+'25.12.17'!J112+'02.01.18'!J112</f>
        <v>10</v>
      </c>
      <c r="K112" s="26">
        <f>'10.01.17'!K92+'16.01.17'!K94+'23.01.17'!K104+'30.01.17'!K106+'06.02.17'!K109+'13.02.17'!K111+'20.02.17'!K111+'27.02.17'!K112+'06.03.17'!K112+'13.03.17'!K112+'20.03.17'!K112+'27.03.17'!K112+'03.04.17'!K112+'10.04.17'!K112+'18.04.17'!K112+'24.04.17'!K112+'03.05.17'!K112+'10.05.17'!K112+'15.05.17'!K112+'22.05.17'!K112+'29.05.17'!K112+'06.06.17'!K112+'12.06.17'!K112+'19.06.17'!K112+'26.06.17'!K112+'03.07.17'!K112+'10.07.17'!K112+'17.07.17'!K112+'24.07.17'!K112+'31.07.17'!K112+'07.08.17'!K112+'14.08.17'!K112+'21.08.17'!K112+'28.08.17'!K112+'04.09.17'!K112+'11.09.17'!K112+'18.09.17'!K112+'25.09.17'!K112+'02.10.17'!K112+'09.10.17'!K112+'16.10.17'!K112+'23.10.17'!K112+'30.10.17'!K112+'06.11.17'!K112+'13.11.17'!K112+'20.11.17'!K112+'27.11.17'!K112+'04.12.17'!K112+'11.12.17'!K112+'18.12.17'!K112+'25.12.17'!K112+'02.01.18'!K112</f>
        <v>22231.64</v>
      </c>
      <c r="L112" s="26">
        <f>'10.01.17'!L92+'16.01.17'!L94+'23.01.17'!L104+'30.01.17'!L106+'06.02.17'!L109+'13.02.17'!L111+'20.02.17'!L111+'27.02.17'!L112+'06.03.17'!L112+'13.03.17'!L112+'20.03.17'!L112+'27.03.17'!L112+'03.04.17'!L112+'10.04.17'!L112+'18.04.17'!L112+'24.04.17'!L112+'03.05.17'!L112+'10.05.17'!L112+'15.05.17'!L112+'22.05.17'!L112+'29.05.17'!L112+'06.06.17'!L112+'12.06.17'!L112+'19.06.17'!L112+'26.06.17'!L112+'03.07.17'!L112+'10.07.17'!L112+'17.07.17'!L112+'24.07.17'!L112+'31.07.17'!L112+'07.08.17'!L112+'14.08.17'!L112+'21.08.17'!L112+'28.08.17'!L112+'04.09.17'!L112+'11.09.17'!L112+'18.09.17'!L112+'25.09.17'!L112+'02.10.17'!L112+'09.10.17'!L112+'16.10.17'!L112+'23.10.17'!L112+'30.10.17'!L112+'06.11.17'!L112+'13.11.17'!L112+'20.11.17'!L112+'27.11.17'!L112+'04.12.17'!L112+'11.12.17'!L112+'18.12.17'!L112+'25.12.17'!L112+'02.01.18'!L112</f>
        <v>22231.64</v>
      </c>
      <c r="M112" s="27">
        <f t="shared" si="12"/>
        <v>0</v>
      </c>
      <c r="N112" s="25">
        <f>'10.01.17'!N92+'16.01.17'!N94+'23.01.17'!N104+'30.01.17'!N106+'06.02.17'!N109+'13.02.17'!N111+'20.02.17'!N111+'27.02.17'!N112+'06.03.17'!N112+'13.03.17'!N112+'20.03.17'!N112+'27.03.17'!N112+'03.04.17'!N112+'10.04.17'!N112+'18.04.17'!N112+'24.04.17'!N112+'03.05.17'!N112+'10.05.17'!N112+'15.05.17'!N112+'22.05.17'!N112+'29.05.17'!N112+'06.06.17'!N112+'12.06.17'!N112+'19.06.17'!N112+'26.06.17'!N112+'03.07.17'!N112+'10.07.17'!N112+'17.07.17'!N112+'24.07.17'!N112+'31.07.17'!N112+'07.08.17'!N112+'14.08.17'!N112+'21.08.17'!N112+'28.08.17'!N112+'04.09.17'!N112+'11.09.17'!N112+'18.09.17'!N112+'25.09.17'!N112+'02.10.17'!N112+'09.10.17'!N112+'16.10.17'!N112+'23.10.17'!N112+'30.10.17'!N112+'06.11.17'!N112+'13.11.17'!N112+'20.11.17'!N112+'27.11.17'!N112+'04.12.17'!N112+'11.12.17'!N112+'18.12.17'!N112+'25.12.17'!N112+'02.01.18'!N112</f>
        <v>12</v>
      </c>
      <c r="O112" s="26">
        <f>'10.01.17'!O92+'16.01.17'!O94+'23.01.17'!O104+'30.01.17'!O106+'06.02.17'!O109+'13.02.17'!O111+'20.02.17'!O111+'27.02.17'!O112+'06.03.17'!O112+'13.03.17'!O112+'20.03.17'!O112+'27.03.17'!O112+'03.04.17'!O112+'10.04.17'!O112+'18.04.17'!O112+'24.04.17'!O112+'03.05.17'!O112+'10.05.17'!O112+'15.05.17'!O112+'22.05.17'!O112+'29.05.17'!O112+'06.06.17'!O112+'12.06.17'!O112+'19.06.17'!O112+'26.06.17'!O112+'03.07.17'!O112+'10.07.17'!O112+'17.07.17'!O112+'24.07.17'!O112+'31.07.17'!O112+'07.08.17'!O112+'14.08.17'!O112+'21.08.17'!O112+'28.08.17'!O112+'04.09.17'!O112+'11.09.17'!O112+'18.09.17'!O112+'25.09.17'!O112+'02.10.17'!O112+'09.10.17'!O112+'16.10.17'!O112+'23.10.17'!O112+'30.10.17'!O112+'06.11.17'!O112+'13.11.17'!O112+'20.11.17'!O112+'27.11.17'!O112+'04.12.17'!O112+'11.12.17'!O112+'18.12.17'!O112+'25.12.17'!O112+'02.01.18'!O112</f>
        <v>28388.28</v>
      </c>
      <c r="P112" s="26">
        <f>'10.01.17'!P92+'16.01.17'!P94+'23.01.17'!P104+'30.01.17'!P106+'06.02.17'!P109+'13.02.17'!P111+'20.02.17'!P111+'27.02.17'!P112+'06.03.17'!P112+'13.03.17'!P112+'20.03.17'!P112+'27.03.17'!P112+'03.04.17'!P112+'10.04.17'!P112+'18.04.17'!P112+'24.04.17'!P112+'03.05.17'!P112+'10.05.17'!P112+'15.05.17'!P112+'22.05.17'!P112+'29.05.17'!P112+'06.06.17'!P112+'12.06.17'!P112+'19.06.17'!P112+'26.06.17'!P112+'03.07.17'!P112+'10.07.17'!P112+'17.07.17'!P112+'24.07.17'!P112+'31.07.17'!P112+'07.08.17'!P112+'14.08.17'!P112+'21.08.17'!P112+'28.08.17'!P112+'04.09.17'!P112+'11.09.17'!P112+'18.09.17'!P112+'25.09.17'!P112+'02.10.17'!P112+'09.10.17'!P112+'16.10.17'!P112+'23.10.17'!P112+'30.10.17'!P112+'06.11.17'!P112+'13.11.17'!P112+'20.11.17'!P112+'27.11.17'!P112+'04.12.17'!P112+'11.12.17'!P112+'18.12.17'!P112+'25.12.17'!P112+'02.01.18'!P112</f>
        <v>28388.28</v>
      </c>
      <c r="Q112" s="30">
        <f t="shared" si="8"/>
        <v>0</v>
      </c>
      <c r="R112" s="2">
        <v>1</v>
      </c>
      <c r="S112" s="2">
        <v>0</v>
      </c>
      <c r="T112" s="2" t="str">
        <f t="shared" si="9"/>
        <v/>
      </c>
      <c r="U112" s="2" t="str">
        <f t="shared" si="10"/>
        <v/>
      </c>
      <c r="V112" s="2" t="str">
        <f t="shared" si="11"/>
        <v/>
      </c>
      <c r="X112" s="60"/>
    </row>
    <row r="113" spans="1:24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>
        <f>'10.01.17'!H93+'16.01.17'!H95+'23.01.17'!H105+'30.01.17'!H107+'06.02.17'!H110+'13.02.17'!H112+'20.02.17'!H112+'27.02.17'!H113+'06.03.17'!H113+'13.03.17'!H113+'20.03.17'!H113+'27.03.17'!H113+'03.04.17'!H113+'10.04.17'!H113+'18.04.17'!H113+'24.04.17'!H113+'03.05.17'!H113+'10.05.17'!H113+'15.05.17'!H113+'22.05.17'!H113+'29.05.17'!H113+'06.06.17'!H113+'12.06.17'!H113+'19.06.17'!H113+'26.06.17'!H113+'03.07.17'!H113+'10.07.17'!H113+'17.07.17'!H113+'24.07.17'!H113+'31.07.17'!H113+'07.08.17'!H113+'14.08.17'!H113+'21.08.17'!H113+'28.08.17'!H113+'04.09.17'!H113+'11.09.17'!H113+'18.09.17'!H113+'25.09.17'!H113+'02.10.17'!H113+'09.10.17'!H113+'16.10.17'!H113+'23.10.17'!H113+'30.10.17'!H113+'06.11.17'!H113+'13.11.17'!H113+'20.11.17'!H113+'27.11.17'!H113+'04.12.17'!H113+'11.12.17'!H113+'18.12.17'!H113+'25.12.17'!H113+'02.01.18'!H113</f>
        <v>4</v>
      </c>
      <c r="I113" s="25">
        <f>'10.01.17'!I93+'16.01.17'!I95+'23.01.17'!I105+'30.01.17'!I107+'06.02.17'!I110+'13.02.17'!I112+'20.02.17'!I112+'27.02.17'!I113+'06.03.17'!I113+'13.03.17'!I113+'20.03.17'!I113+'27.03.17'!I113+'03.04.17'!I113+'10.04.17'!I113+'18.04.17'!I113+'24.04.17'!I113+'03.05.17'!I113+'10.05.17'!I113+'15.05.17'!I113+'22.05.17'!I113+'29.05.17'!I113+'06.06.17'!I113+'12.06.17'!I113+'19.06.17'!I113+'26.06.17'!I113+'03.07.17'!I113+'10.07.17'!I113+'17.07.17'!I113+'24.07.17'!I113+'31.07.17'!I113+'07.08.17'!I113+'14.08.17'!I113+'21.08.17'!I113+'28.08.17'!I113+'04.09.17'!I113+'11.09.17'!I113+'18.09.17'!I113+'25.09.17'!I113+'02.10.17'!I113+'09.10.17'!I113+'16.10.17'!I113+'23.10.17'!I113+'30.10.17'!I113+'06.11.17'!I113+'13.11.17'!I113+'20.11.17'!I113+'27.11.17'!I113+'04.12.17'!I113+'11.12.17'!I113+'18.12.17'!I113+'25.12.17'!I113+'02.01.18'!I113</f>
        <v>0</v>
      </c>
      <c r="J113" s="25">
        <f>'10.01.17'!J93+'16.01.17'!J95+'23.01.17'!J105+'30.01.17'!J107+'06.02.17'!J110+'13.02.17'!J112+'20.02.17'!J112+'27.02.17'!J113+'06.03.17'!J113+'13.03.17'!J113+'20.03.17'!J113+'27.03.17'!J113+'03.04.17'!J113+'10.04.17'!J113+'18.04.17'!J113+'24.04.17'!J113+'03.05.17'!J113+'10.05.17'!J113+'15.05.17'!J113+'22.05.17'!J113+'29.05.17'!J113+'06.06.17'!J113+'12.06.17'!J113+'19.06.17'!J113+'26.06.17'!J113+'03.07.17'!J113+'10.07.17'!J113+'17.07.17'!J113+'24.07.17'!J113+'31.07.17'!J113+'07.08.17'!J113+'14.08.17'!J113+'21.08.17'!J113+'28.08.17'!J113+'04.09.17'!J113+'11.09.17'!J113+'18.09.17'!J113+'25.09.17'!J113+'02.10.17'!J113+'09.10.17'!J113+'16.10.17'!J113+'23.10.17'!J113+'30.10.17'!J113+'06.11.17'!J113+'13.11.17'!J113+'20.11.17'!J113+'27.11.17'!J113+'04.12.17'!J113+'11.12.17'!J113+'18.12.17'!J113+'25.12.17'!J113+'02.01.18'!J113</f>
        <v>0</v>
      </c>
      <c r="K113" s="26">
        <f>'10.01.17'!K93+'16.01.17'!K95+'23.01.17'!K105+'30.01.17'!K107+'06.02.17'!K110+'13.02.17'!K112+'20.02.17'!K112+'27.02.17'!K113+'06.03.17'!K113+'13.03.17'!K113+'20.03.17'!K113+'27.03.17'!K113+'03.04.17'!K113+'10.04.17'!K113+'18.04.17'!K113+'24.04.17'!K113+'03.05.17'!K113+'10.05.17'!K113+'15.05.17'!K113+'22.05.17'!K113+'29.05.17'!K113+'06.06.17'!K113+'12.06.17'!K113+'19.06.17'!K113+'26.06.17'!K113+'03.07.17'!K113+'10.07.17'!K113+'17.07.17'!K113+'24.07.17'!K113+'31.07.17'!K113+'07.08.17'!K113+'14.08.17'!K113+'21.08.17'!K113+'28.08.17'!K113+'04.09.17'!K113+'11.09.17'!K113+'18.09.17'!K113+'25.09.17'!K113+'02.10.17'!K113+'09.10.17'!K113+'16.10.17'!K113+'23.10.17'!K113+'30.10.17'!K113+'06.11.17'!K113+'13.11.17'!K113+'20.11.17'!K113+'27.11.17'!K113+'04.12.17'!K113+'11.12.17'!K113+'18.12.17'!K113+'25.12.17'!K113+'02.01.18'!K113</f>
        <v>0</v>
      </c>
      <c r="L113" s="26">
        <f>'10.01.17'!L93+'16.01.17'!L95+'23.01.17'!L105+'30.01.17'!L107+'06.02.17'!L110+'13.02.17'!L112+'20.02.17'!L112+'27.02.17'!L113+'06.03.17'!L113+'13.03.17'!L113+'20.03.17'!L113+'27.03.17'!L113+'03.04.17'!L113+'10.04.17'!L113+'18.04.17'!L113+'24.04.17'!L113+'03.05.17'!L113+'10.05.17'!L113+'15.05.17'!L113+'22.05.17'!L113+'29.05.17'!L113+'06.06.17'!L113+'12.06.17'!L113+'19.06.17'!L113+'26.06.17'!L113+'03.07.17'!L113+'10.07.17'!L113+'17.07.17'!L113+'24.07.17'!L113+'31.07.17'!L113+'07.08.17'!L113+'14.08.17'!L113+'21.08.17'!L113+'28.08.17'!L113+'04.09.17'!L113+'11.09.17'!L113+'18.09.17'!L113+'25.09.17'!L113+'02.10.17'!L113+'09.10.17'!L113+'16.10.17'!L113+'23.10.17'!L113+'30.10.17'!L113+'06.11.17'!L113+'13.11.17'!L113+'20.11.17'!L113+'27.11.17'!L113+'04.12.17'!L113+'11.12.17'!L113+'18.12.17'!L113+'25.12.17'!L113+'02.01.18'!L113</f>
        <v>0</v>
      </c>
      <c r="M113" s="27">
        <f t="shared" si="12"/>
        <v>0</v>
      </c>
      <c r="N113" s="25">
        <f>'10.01.17'!N93+'16.01.17'!N95+'23.01.17'!N105+'30.01.17'!N107+'06.02.17'!N110+'13.02.17'!N112+'20.02.17'!N112+'27.02.17'!N113+'06.03.17'!N113+'13.03.17'!N113+'20.03.17'!N113+'27.03.17'!N113+'03.04.17'!N113+'10.04.17'!N113+'18.04.17'!N113+'24.04.17'!N113+'03.05.17'!N113+'10.05.17'!N113+'15.05.17'!N113+'22.05.17'!N113+'29.05.17'!N113+'06.06.17'!N113+'12.06.17'!N113+'19.06.17'!N113+'26.06.17'!N113+'03.07.17'!N113+'10.07.17'!N113+'17.07.17'!N113+'24.07.17'!N113+'31.07.17'!N113+'07.08.17'!N113+'14.08.17'!N113+'21.08.17'!N113+'28.08.17'!N113+'04.09.17'!N113+'11.09.17'!N113+'18.09.17'!N113+'25.09.17'!N113+'02.10.17'!N113+'09.10.17'!N113+'16.10.17'!N113+'23.10.17'!N113+'30.10.17'!N113+'06.11.17'!N113+'13.11.17'!N113+'20.11.17'!N113+'27.11.17'!N113+'04.12.17'!N113+'11.12.17'!N113+'18.12.17'!N113+'25.12.17'!N113+'02.01.18'!N113</f>
        <v>0</v>
      </c>
      <c r="O113" s="26">
        <f>'10.01.17'!O93+'16.01.17'!O95+'23.01.17'!O105+'30.01.17'!O107+'06.02.17'!O110+'13.02.17'!O112+'20.02.17'!O112+'27.02.17'!O113+'06.03.17'!O113+'13.03.17'!O113+'20.03.17'!O113+'27.03.17'!O113+'03.04.17'!O113+'10.04.17'!O113+'18.04.17'!O113+'24.04.17'!O113+'03.05.17'!O113+'10.05.17'!O113+'15.05.17'!O113+'22.05.17'!O113+'29.05.17'!O113+'06.06.17'!O113+'12.06.17'!O113+'19.06.17'!O113+'26.06.17'!O113+'03.07.17'!O113+'10.07.17'!O113+'17.07.17'!O113+'24.07.17'!O113+'31.07.17'!O113+'07.08.17'!O113+'14.08.17'!O113+'21.08.17'!O113+'28.08.17'!O113+'04.09.17'!O113+'11.09.17'!O113+'18.09.17'!O113+'25.09.17'!O113+'02.10.17'!O113+'09.10.17'!O113+'16.10.17'!O113+'23.10.17'!O113+'30.10.17'!O113+'06.11.17'!O113+'13.11.17'!O113+'20.11.17'!O113+'27.11.17'!O113+'04.12.17'!O113+'11.12.17'!O113+'18.12.17'!O113+'25.12.17'!O113+'02.01.18'!O113</f>
        <v>0</v>
      </c>
      <c r="P113" s="26">
        <f>'10.01.17'!P93+'16.01.17'!P95+'23.01.17'!P105+'30.01.17'!P107+'06.02.17'!P110+'13.02.17'!P112+'20.02.17'!P112+'27.02.17'!P113+'06.03.17'!P113+'13.03.17'!P113+'20.03.17'!P113+'27.03.17'!P113+'03.04.17'!P113+'10.04.17'!P113+'18.04.17'!P113+'24.04.17'!P113+'03.05.17'!P113+'10.05.17'!P113+'15.05.17'!P113+'22.05.17'!P113+'29.05.17'!P113+'06.06.17'!P113+'12.06.17'!P113+'19.06.17'!P113+'26.06.17'!P113+'03.07.17'!P113+'10.07.17'!P113+'17.07.17'!P113+'24.07.17'!P113+'31.07.17'!P113+'07.08.17'!P113+'14.08.17'!P113+'21.08.17'!P113+'28.08.17'!P113+'04.09.17'!P113+'11.09.17'!P113+'18.09.17'!P113+'25.09.17'!P113+'02.10.17'!P113+'09.10.17'!P113+'16.10.17'!P113+'23.10.17'!P113+'30.10.17'!P113+'06.11.17'!P113+'13.11.17'!P113+'20.11.17'!P113+'27.11.17'!P113+'04.12.17'!P113+'11.12.17'!P113+'18.12.17'!P113+'25.12.17'!P113+'02.01.18'!P113</f>
        <v>0</v>
      </c>
      <c r="Q113" s="30">
        <f t="shared" si="8"/>
        <v>0</v>
      </c>
      <c r="R113" s="2">
        <v>1</v>
      </c>
      <c r="S113" s="2">
        <v>0</v>
      </c>
      <c r="T113" s="2" t="str">
        <f t="shared" si="9"/>
        <v/>
      </c>
      <c r="U113" s="2" t="str">
        <f t="shared" si="10"/>
        <v/>
      </c>
      <c r="V113" s="2" t="str">
        <f t="shared" si="11"/>
        <v/>
      </c>
      <c r="X113" s="60"/>
    </row>
    <row r="114" spans="1:24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f>'10.01.17'!H94+'16.01.17'!H96+'23.01.17'!H106+'30.01.17'!H108+'06.02.17'!H111+'13.02.17'!H113+'20.02.17'!H113+'27.02.17'!H114+'06.03.17'!H114+'13.03.17'!H114+'20.03.17'!H114+'27.03.17'!H114+'03.04.17'!H114+'10.04.17'!H114+'18.04.17'!H114+'24.04.17'!H114+'03.05.17'!H114+'10.05.17'!H114+'15.05.17'!H114+'22.05.17'!H114+'29.05.17'!H114+'06.06.17'!H114+'12.06.17'!H114+'19.06.17'!H114+'26.06.17'!H114+'03.07.17'!H114+'10.07.17'!H114+'17.07.17'!H114+'24.07.17'!H114+'31.07.17'!H114+'07.08.17'!H114+'14.08.17'!H114+'21.08.17'!H114+'28.08.17'!H114+'04.09.17'!H114+'11.09.17'!H114+'18.09.17'!H114+'25.09.17'!H114+'02.10.17'!H114+'09.10.17'!H114+'16.10.17'!H114+'23.10.17'!H114+'30.10.17'!H114+'06.11.17'!H114+'13.11.17'!H114+'20.11.17'!H114+'27.11.17'!H114+'04.12.17'!H114+'11.12.17'!H114+'18.12.17'!H114+'25.12.17'!H114+'02.01.18'!H114</f>
        <v>42</v>
      </c>
      <c r="I114" s="25">
        <f>'10.01.17'!I94+'16.01.17'!I96+'23.01.17'!I106+'30.01.17'!I108+'06.02.17'!I111+'13.02.17'!I113+'20.02.17'!I113+'27.02.17'!I114+'06.03.17'!I114+'13.03.17'!I114+'20.03.17'!I114+'27.03.17'!I114+'03.04.17'!I114+'10.04.17'!I114+'18.04.17'!I114+'24.04.17'!I114+'03.05.17'!I114+'10.05.17'!I114+'15.05.17'!I114+'22.05.17'!I114+'29.05.17'!I114+'06.06.17'!I114+'12.06.17'!I114+'19.06.17'!I114+'26.06.17'!I114+'03.07.17'!I114+'10.07.17'!I114+'17.07.17'!I114+'24.07.17'!I114+'31.07.17'!I114+'07.08.17'!I114+'14.08.17'!I114+'21.08.17'!I114+'28.08.17'!I114+'04.09.17'!I114+'11.09.17'!I114+'18.09.17'!I114+'25.09.17'!I114+'02.10.17'!I114+'09.10.17'!I114+'16.10.17'!I114+'23.10.17'!I114+'30.10.17'!I114+'06.11.17'!I114+'13.11.17'!I114+'20.11.17'!I114+'27.11.17'!I114+'04.12.17'!I114+'11.12.17'!I114+'18.12.17'!I114+'25.12.17'!I114+'02.01.18'!I114</f>
        <v>25</v>
      </c>
      <c r="J114" s="25">
        <f>'10.01.17'!J94+'16.01.17'!J96+'23.01.17'!J106+'30.01.17'!J108+'06.02.17'!J111+'13.02.17'!J113+'20.02.17'!J113+'27.02.17'!J114+'06.03.17'!J114+'13.03.17'!J114+'20.03.17'!J114+'27.03.17'!J114+'03.04.17'!J114+'10.04.17'!J114+'18.04.17'!J114+'24.04.17'!J114+'03.05.17'!J114+'10.05.17'!J114+'15.05.17'!J114+'22.05.17'!J114+'29.05.17'!J114+'06.06.17'!J114+'12.06.17'!J114+'19.06.17'!J114+'26.06.17'!J114+'03.07.17'!J114+'10.07.17'!J114+'17.07.17'!J114+'24.07.17'!J114+'31.07.17'!J114+'07.08.17'!J114+'14.08.17'!J114+'21.08.17'!J114+'28.08.17'!J114+'04.09.17'!J114+'11.09.17'!J114+'18.09.17'!J114+'25.09.17'!J114+'02.10.17'!J114+'09.10.17'!J114+'16.10.17'!J114+'23.10.17'!J114+'30.10.17'!J114+'06.11.17'!J114+'13.11.17'!J114+'20.11.17'!J114+'27.11.17'!J114+'04.12.17'!J114+'11.12.17'!J114+'18.12.17'!J114+'25.12.17'!J114+'02.01.18'!J114</f>
        <v>37</v>
      </c>
      <c r="K114" s="26">
        <f>'10.01.17'!K94+'16.01.17'!K96+'23.01.17'!K106+'30.01.17'!K108+'06.02.17'!K111+'13.02.17'!K113+'20.02.17'!K113+'27.02.17'!K114+'06.03.17'!K114+'13.03.17'!K114+'20.03.17'!K114+'27.03.17'!K114+'03.04.17'!K114+'10.04.17'!K114+'18.04.17'!K114+'24.04.17'!K114+'03.05.17'!K114+'10.05.17'!K114+'15.05.17'!K114+'22.05.17'!K114+'29.05.17'!K114+'06.06.17'!K114+'12.06.17'!K114+'19.06.17'!K114+'26.06.17'!K114+'03.07.17'!K114+'10.07.17'!K114+'17.07.17'!K114+'24.07.17'!K114+'31.07.17'!K114+'07.08.17'!K114+'14.08.17'!K114+'21.08.17'!K114+'28.08.17'!K114+'04.09.17'!K114+'11.09.17'!K114+'18.09.17'!K114+'25.09.17'!K114+'02.10.17'!K114+'09.10.17'!K114+'16.10.17'!K114+'23.10.17'!K114+'30.10.17'!K114+'06.11.17'!K114+'13.11.17'!K114+'20.11.17'!K114+'27.11.17'!K114+'04.12.17'!K114+'11.12.17'!K114+'18.12.17'!K114+'25.12.17'!K114+'02.01.18'!K114</f>
        <v>47125.789999999994</v>
      </c>
      <c r="L114" s="26">
        <f>'10.01.17'!L94+'16.01.17'!L96+'23.01.17'!L106+'30.01.17'!L108+'06.02.17'!L111+'13.02.17'!L113+'20.02.17'!L113+'27.02.17'!L114+'06.03.17'!L114+'13.03.17'!L114+'20.03.17'!L114+'27.03.17'!L114+'03.04.17'!L114+'10.04.17'!L114+'18.04.17'!L114+'24.04.17'!L114+'03.05.17'!L114+'10.05.17'!L114+'15.05.17'!L114+'22.05.17'!L114+'29.05.17'!L114+'06.06.17'!L114+'12.06.17'!L114+'19.06.17'!L114+'26.06.17'!L114+'03.07.17'!L114+'10.07.17'!L114+'17.07.17'!L114+'24.07.17'!L114+'31.07.17'!L114+'07.08.17'!L114+'14.08.17'!L114+'21.08.17'!L114+'28.08.17'!L114+'04.09.17'!L114+'11.09.17'!L114+'18.09.17'!L114+'25.09.17'!L114+'02.10.17'!L114+'09.10.17'!L114+'16.10.17'!L114+'23.10.17'!L114+'30.10.17'!L114+'06.11.17'!L114+'13.11.17'!L114+'20.11.17'!L114+'27.11.17'!L114+'04.12.17'!L114+'11.12.17'!L114+'18.12.17'!L114+'25.12.17'!L114+'02.01.18'!L114</f>
        <v>47125.789999999994</v>
      </c>
      <c r="M114" s="27">
        <f t="shared" si="12"/>
        <v>0</v>
      </c>
      <c r="N114" s="25">
        <f>'10.01.17'!N94+'16.01.17'!N96+'23.01.17'!N106+'30.01.17'!N108+'06.02.17'!N111+'13.02.17'!N113+'20.02.17'!N113+'27.02.17'!N114+'06.03.17'!N114+'13.03.17'!N114+'20.03.17'!N114+'27.03.17'!N114+'03.04.17'!N114+'10.04.17'!N114+'18.04.17'!N114+'24.04.17'!N114+'03.05.17'!N114+'10.05.17'!N114+'15.05.17'!N114+'22.05.17'!N114+'29.05.17'!N114+'06.06.17'!N114+'12.06.17'!N114+'19.06.17'!N114+'26.06.17'!N114+'03.07.17'!N114+'10.07.17'!N114+'17.07.17'!N114+'24.07.17'!N114+'31.07.17'!N114+'07.08.17'!N114+'14.08.17'!N114+'21.08.17'!N114+'28.08.17'!N114+'04.09.17'!N114+'11.09.17'!N114+'18.09.17'!N114+'25.09.17'!N114+'02.10.17'!N114+'09.10.17'!N114+'16.10.17'!N114+'23.10.17'!N114+'30.10.17'!N114+'06.11.17'!N114+'13.11.17'!N114+'20.11.17'!N114+'27.11.17'!N114+'04.12.17'!N114+'11.12.17'!N114+'18.12.17'!N114+'25.12.17'!N114+'02.01.18'!N114</f>
        <v>20</v>
      </c>
      <c r="O114" s="26">
        <f>'10.01.17'!O94+'16.01.17'!O96+'23.01.17'!O106+'30.01.17'!O108+'06.02.17'!O111+'13.02.17'!O113+'20.02.17'!O113+'27.02.17'!O114+'06.03.17'!O114+'13.03.17'!O114+'20.03.17'!O114+'27.03.17'!O114+'03.04.17'!O114+'10.04.17'!O114+'18.04.17'!O114+'24.04.17'!O114+'03.05.17'!O114+'10.05.17'!O114+'15.05.17'!O114+'22.05.17'!O114+'29.05.17'!O114+'06.06.17'!O114+'12.06.17'!O114+'19.06.17'!O114+'26.06.17'!O114+'03.07.17'!O114+'10.07.17'!O114+'17.07.17'!O114+'24.07.17'!O114+'31.07.17'!O114+'07.08.17'!O114+'14.08.17'!O114+'21.08.17'!O114+'28.08.17'!O114+'04.09.17'!O114+'11.09.17'!O114+'18.09.17'!O114+'25.09.17'!O114+'02.10.17'!O114+'09.10.17'!O114+'16.10.17'!O114+'23.10.17'!O114+'30.10.17'!O114+'06.11.17'!O114+'13.11.17'!O114+'20.11.17'!O114+'27.11.17'!O114+'04.12.17'!O114+'11.12.17'!O114+'18.12.17'!O114+'25.12.17'!O114+'02.01.18'!O114</f>
        <v>63810.42</v>
      </c>
      <c r="P114" s="26">
        <f>'10.01.17'!P94+'16.01.17'!P96+'23.01.17'!P106+'30.01.17'!P108+'06.02.17'!P111+'13.02.17'!P113+'20.02.17'!P113+'27.02.17'!P114+'06.03.17'!P114+'13.03.17'!P114+'20.03.17'!P114+'27.03.17'!P114+'03.04.17'!P114+'10.04.17'!P114+'18.04.17'!P114+'24.04.17'!P114+'03.05.17'!P114+'10.05.17'!P114+'15.05.17'!P114+'22.05.17'!P114+'29.05.17'!P114+'06.06.17'!P114+'12.06.17'!P114+'19.06.17'!P114+'26.06.17'!P114+'03.07.17'!P114+'10.07.17'!P114+'17.07.17'!P114+'24.07.17'!P114+'31.07.17'!P114+'07.08.17'!P114+'14.08.17'!P114+'21.08.17'!P114+'28.08.17'!P114+'04.09.17'!P114+'11.09.17'!P114+'18.09.17'!P114+'25.09.17'!P114+'02.10.17'!P114+'09.10.17'!P114+'16.10.17'!P114+'23.10.17'!P114+'30.10.17'!P114+'06.11.17'!P114+'13.11.17'!P114+'20.11.17'!P114+'27.11.17'!P114+'04.12.17'!P114+'11.12.17'!P114+'18.12.17'!P114+'25.12.17'!P114+'02.01.18'!P114</f>
        <v>63810.42</v>
      </c>
      <c r="Q114" s="30">
        <f t="shared" si="8"/>
        <v>0</v>
      </c>
      <c r="R114" s="2">
        <v>1</v>
      </c>
      <c r="S114" s="2">
        <v>0</v>
      </c>
      <c r="T114" s="2" t="str">
        <f t="shared" si="9"/>
        <v/>
      </c>
      <c r="U114" s="2" t="str">
        <f t="shared" si="10"/>
        <v/>
      </c>
      <c r="V114" s="2" t="str">
        <f t="shared" si="11"/>
        <v/>
      </c>
      <c r="X114" s="60"/>
    </row>
    <row r="115" spans="1:24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f>'10.01.17'!H95+'16.01.17'!H97+'23.01.17'!H107+'30.01.17'!H109+'06.02.17'!H112+'13.02.17'!H114+'20.02.17'!H114+'27.02.17'!H115+'06.03.17'!H115+'13.03.17'!H115+'20.03.17'!H115+'27.03.17'!H115+'03.04.17'!H115+'10.04.17'!H115+'18.04.17'!H115+'24.04.17'!H115+'03.05.17'!H115+'10.05.17'!H115+'15.05.17'!H115+'22.05.17'!H115+'29.05.17'!H115+'06.06.17'!H115+'12.06.17'!H115+'19.06.17'!H115+'26.06.17'!H115+'03.07.17'!H115+'10.07.17'!H115+'17.07.17'!H115+'24.07.17'!H115+'31.07.17'!H115+'07.08.17'!H115+'14.08.17'!H115+'21.08.17'!H115+'28.08.17'!H115+'04.09.17'!H115+'11.09.17'!H115+'18.09.17'!H115+'25.09.17'!H115+'02.10.17'!H115+'09.10.17'!H115+'16.10.17'!H115+'23.10.17'!H115+'30.10.17'!H115+'06.11.17'!H115+'13.11.17'!H115+'20.11.17'!H115+'27.11.17'!H115+'04.12.17'!H115+'11.12.17'!H115+'18.12.17'!H115+'25.12.17'!H115+'02.01.18'!H115</f>
        <v>28</v>
      </c>
      <c r="I115" s="25">
        <f>'10.01.17'!I95+'16.01.17'!I97+'23.01.17'!I107+'30.01.17'!I109+'06.02.17'!I112+'13.02.17'!I114+'20.02.17'!I114+'27.02.17'!I115+'06.03.17'!I115+'13.03.17'!I115+'20.03.17'!I115+'27.03.17'!I115+'03.04.17'!I115+'10.04.17'!I115+'18.04.17'!I115+'24.04.17'!I115+'03.05.17'!I115+'10.05.17'!I115+'15.05.17'!I115+'22.05.17'!I115+'29.05.17'!I115+'06.06.17'!I115+'12.06.17'!I115+'19.06.17'!I115+'26.06.17'!I115+'03.07.17'!I115+'10.07.17'!I115+'17.07.17'!I115+'24.07.17'!I115+'31.07.17'!I115+'07.08.17'!I115+'14.08.17'!I115+'21.08.17'!I115+'28.08.17'!I115+'04.09.17'!I115+'11.09.17'!I115+'18.09.17'!I115+'25.09.17'!I115+'02.10.17'!I115+'09.10.17'!I115+'16.10.17'!I115+'23.10.17'!I115+'30.10.17'!I115+'06.11.17'!I115+'13.11.17'!I115+'20.11.17'!I115+'27.11.17'!I115+'04.12.17'!I115+'11.12.17'!I115+'18.12.17'!I115+'25.12.17'!I115+'02.01.18'!I115</f>
        <v>22</v>
      </c>
      <c r="J115" s="25">
        <f>'10.01.17'!J95+'16.01.17'!J97+'23.01.17'!J107+'30.01.17'!J109+'06.02.17'!J112+'13.02.17'!J114+'20.02.17'!J114+'27.02.17'!J115+'06.03.17'!J115+'13.03.17'!J115+'20.03.17'!J115+'27.03.17'!J115+'03.04.17'!J115+'10.04.17'!J115+'18.04.17'!J115+'24.04.17'!J115+'03.05.17'!J115+'10.05.17'!J115+'15.05.17'!J115+'22.05.17'!J115+'29.05.17'!J115+'06.06.17'!J115+'12.06.17'!J115+'19.06.17'!J115+'26.06.17'!J115+'03.07.17'!J115+'10.07.17'!J115+'17.07.17'!J115+'24.07.17'!J115+'31.07.17'!J115+'07.08.17'!J115+'14.08.17'!J115+'21.08.17'!J115+'28.08.17'!J115+'04.09.17'!J115+'11.09.17'!J115+'18.09.17'!J115+'25.09.17'!J115+'02.10.17'!J115+'09.10.17'!J115+'16.10.17'!J115+'23.10.17'!J115+'30.10.17'!J115+'06.11.17'!J115+'13.11.17'!J115+'20.11.17'!J115+'27.11.17'!J115+'04.12.17'!J115+'11.12.17'!J115+'18.12.17'!J115+'25.12.17'!J115+'02.01.18'!J115</f>
        <v>33</v>
      </c>
      <c r="K115" s="26">
        <f>'10.01.17'!K95+'16.01.17'!K97+'23.01.17'!K107+'30.01.17'!K109+'06.02.17'!K112+'13.02.17'!K114+'20.02.17'!K114+'27.02.17'!K115+'06.03.17'!K115+'13.03.17'!K115+'20.03.17'!K115+'27.03.17'!K115+'03.04.17'!K115+'10.04.17'!K115+'18.04.17'!K115+'24.04.17'!K115+'03.05.17'!K115+'10.05.17'!K115+'15.05.17'!K115+'22.05.17'!K115+'29.05.17'!K115+'06.06.17'!K115+'12.06.17'!K115+'19.06.17'!K115+'26.06.17'!K115+'03.07.17'!K115+'10.07.17'!K115+'17.07.17'!K115+'24.07.17'!K115+'31.07.17'!K115+'07.08.17'!K115+'14.08.17'!K115+'21.08.17'!K115+'28.08.17'!K115+'04.09.17'!K115+'11.09.17'!K115+'18.09.17'!K115+'25.09.17'!K115+'02.10.17'!K115+'09.10.17'!K115+'16.10.17'!K115+'23.10.17'!K115+'30.10.17'!K115+'06.11.17'!K115+'13.11.17'!K115+'20.11.17'!K115+'27.11.17'!K115+'04.12.17'!K115+'11.12.17'!K115+'18.12.17'!K115+'25.12.17'!K115+'02.01.18'!K115</f>
        <v>31558.239999999994</v>
      </c>
      <c r="L115" s="26">
        <f>'10.01.17'!L95+'16.01.17'!L97+'23.01.17'!L107+'30.01.17'!L109+'06.02.17'!L112+'13.02.17'!L114+'20.02.17'!L114+'27.02.17'!L115+'06.03.17'!L115+'13.03.17'!L115+'20.03.17'!L115+'27.03.17'!L115+'03.04.17'!L115+'10.04.17'!L115+'18.04.17'!L115+'24.04.17'!L115+'03.05.17'!L115+'10.05.17'!L115+'15.05.17'!L115+'22.05.17'!L115+'29.05.17'!L115+'06.06.17'!L115+'12.06.17'!L115+'19.06.17'!L115+'26.06.17'!L115+'03.07.17'!L115+'10.07.17'!L115+'17.07.17'!L115+'24.07.17'!L115+'31.07.17'!L115+'07.08.17'!L115+'14.08.17'!L115+'21.08.17'!L115+'28.08.17'!L115+'04.09.17'!L115+'11.09.17'!L115+'18.09.17'!L115+'25.09.17'!L115+'02.10.17'!L115+'09.10.17'!L115+'16.10.17'!L115+'23.10.17'!L115+'30.10.17'!L115+'06.11.17'!L115+'13.11.17'!L115+'20.11.17'!L115+'27.11.17'!L115+'04.12.17'!L115+'11.12.17'!L115+'18.12.17'!L115+'25.12.17'!L115+'02.01.18'!L115</f>
        <v>31558.239999999998</v>
      </c>
      <c r="M115" s="27">
        <f t="shared" si="12"/>
        <v>0</v>
      </c>
      <c r="N115" s="25">
        <f>'10.01.17'!N95+'16.01.17'!N97+'23.01.17'!N107+'30.01.17'!N109+'06.02.17'!N112+'13.02.17'!N114+'20.02.17'!N114+'27.02.17'!N115+'06.03.17'!N115+'13.03.17'!N115+'20.03.17'!N115+'27.03.17'!N115+'03.04.17'!N115+'10.04.17'!N115+'18.04.17'!N115+'24.04.17'!N115+'03.05.17'!N115+'10.05.17'!N115+'15.05.17'!N115+'22.05.17'!N115+'29.05.17'!N115+'06.06.17'!N115+'12.06.17'!N115+'19.06.17'!N115+'26.06.17'!N115+'03.07.17'!N115+'10.07.17'!N115+'17.07.17'!N115+'24.07.17'!N115+'31.07.17'!N115+'07.08.17'!N115+'14.08.17'!N115+'21.08.17'!N115+'28.08.17'!N115+'04.09.17'!N115+'11.09.17'!N115+'18.09.17'!N115+'25.09.17'!N115+'02.10.17'!N115+'09.10.17'!N115+'16.10.17'!N115+'23.10.17'!N115+'30.10.17'!N115+'06.11.17'!N115+'13.11.17'!N115+'20.11.17'!N115+'27.11.17'!N115+'04.12.17'!N115+'11.12.17'!N115+'18.12.17'!N115+'25.12.17'!N115+'02.01.18'!N115</f>
        <v>21</v>
      </c>
      <c r="O115" s="26">
        <f>'10.01.17'!O95+'16.01.17'!O97+'23.01.17'!O107+'30.01.17'!O109+'06.02.17'!O112+'13.02.17'!O114+'20.02.17'!O114+'27.02.17'!O115+'06.03.17'!O115+'13.03.17'!O115+'20.03.17'!O115+'27.03.17'!O115+'03.04.17'!O115+'10.04.17'!O115+'18.04.17'!O115+'24.04.17'!O115+'03.05.17'!O115+'10.05.17'!O115+'15.05.17'!O115+'22.05.17'!O115+'29.05.17'!O115+'06.06.17'!O115+'12.06.17'!O115+'19.06.17'!O115+'26.06.17'!O115+'03.07.17'!O115+'10.07.17'!O115+'17.07.17'!O115+'24.07.17'!O115+'31.07.17'!O115+'07.08.17'!O115+'14.08.17'!O115+'21.08.17'!O115+'28.08.17'!O115+'04.09.17'!O115+'11.09.17'!O115+'18.09.17'!O115+'25.09.17'!O115+'02.10.17'!O115+'09.10.17'!O115+'16.10.17'!O115+'23.10.17'!O115+'30.10.17'!O115+'06.11.17'!O115+'13.11.17'!O115+'20.11.17'!O115+'27.11.17'!O115+'04.12.17'!O115+'11.12.17'!O115+'18.12.17'!O115+'25.12.17'!O115+'02.01.18'!O115</f>
        <v>31044.97</v>
      </c>
      <c r="P115" s="26">
        <f>'10.01.17'!P95+'16.01.17'!P97+'23.01.17'!P107+'30.01.17'!P109+'06.02.17'!P112+'13.02.17'!P114+'20.02.17'!P114+'27.02.17'!P115+'06.03.17'!P115+'13.03.17'!P115+'20.03.17'!P115+'27.03.17'!P115+'03.04.17'!P115+'10.04.17'!P115+'18.04.17'!P115+'24.04.17'!P115+'03.05.17'!P115+'10.05.17'!P115+'15.05.17'!P115+'22.05.17'!P115+'29.05.17'!P115+'06.06.17'!P115+'12.06.17'!P115+'19.06.17'!P115+'26.06.17'!P115+'03.07.17'!P115+'10.07.17'!P115+'17.07.17'!P115+'24.07.17'!P115+'31.07.17'!P115+'07.08.17'!P115+'14.08.17'!P115+'21.08.17'!P115+'28.08.17'!P115+'04.09.17'!P115+'11.09.17'!P115+'18.09.17'!P115+'25.09.17'!P115+'02.10.17'!P115+'09.10.17'!P115+'16.10.17'!P115+'23.10.17'!P115+'30.10.17'!P115+'06.11.17'!P115+'13.11.17'!P115+'20.11.17'!P115+'27.11.17'!P115+'04.12.17'!P115+'11.12.17'!P115+'18.12.17'!P115+'25.12.17'!P115+'02.01.18'!P115</f>
        <v>31044.97</v>
      </c>
      <c r="Q115" s="30">
        <f t="shared" si="8"/>
        <v>0</v>
      </c>
      <c r="R115" s="2">
        <v>1</v>
      </c>
      <c r="S115" s="2">
        <v>0</v>
      </c>
      <c r="T115" s="2" t="str">
        <f t="shared" si="9"/>
        <v/>
      </c>
      <c r="U115" s="2" t="str">
        <f t="shared" si="10"/>
        <v/>
      </c>
      <c r="V115" s="2" t="str">
        <f t="shared" si="11"/>
        <v/>
      </c>
      <c r="X115" s="60"/>
    </row>
    <row r="116" spans="1:24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f>'23.01.17'!H108+'30.01.17'!H110+'06.02.17'!H113+'13.02.17'!H115+'20.02.17'!H115+'27.02.17'!H116+'06.03.17'!H116+'13.03.17'!H116+'20.03.17'!H116+'27.03.17'!H116+'03.04.17'!H116+'10.04.17'!H116+'18.04.17'!H116+'24.04.17'!H116+'03.05.17'!H116+'10.05.17'!H116+'15.05.17'!H116+'22.05.17'!H116+'29.05.17'!H116+'06.06.17'!H116+'12.06.17'!H116+'19.06.17'!H116+'26.06.17'!H116+'03.07.17'!H116+'10.07.17'!H116+'17.07.17'!H116+'24.07.17'!H116+'31.07.17'!H116+'07.08.17'!H116+'14.08.17'!H116+'21.08.17'!H116+'28.08.17'!H116+'04.09.17'!H116+'11.09.17'!H116+'18.09.17'!H116+'25.09.17'!H116+'02.10.17'!H116+'09.10.17'!H116+'16.10.17'!H116+'23.10.17'!H116+'30.10.17'!H116+'06.11.17'!H116+'13.11.17'!H116+'20.11.17'!H116+'27.11.17'!H116+'04.12.17'!H116+'11.12.17'!H116+'18.12.17'!H116+'25.12.17'!H116+'02.01.18'!H116</f>
        <v>53</v>
      </c>
      <c r="I116" s="25">
        <f>'23.01.17'!I108+'30.01.17'!I110+'06.02.17'!I113+'13.02.17'!I115+'20.02.17'!I115+'27.02.17'!I116+'06.03.17'!I116+'13.03.17'!I116+'20.03.17'!I116+'27.03.17'!I116+'03.04.17'!I116+'10.04.17'!I116+'18.04.17'!I116+'24.04.17'!I116+'03.05.17'!I116+'10.05.17'!I116+'15.05.17'!I116+'22.05.17'!I116+'29.05.17'!I116+'06.06.17'!I116+'12.06.17'!I116+'19.06.17'!I116+'26.06.17'!I116+'03.07.17'!I116+'10.07.17'!I116+'17.07.17'!I116+'24.07.17'!I116+'31.07.17'!I116+'07.08.17'!I116+'14.08.17'!I116+'21.08.17'!I116+'28.08.17'!I116+'04.09.17'!I116+'11.09.17'!I116+'18.09.17'!I116+'25.09.17'!I116+'02.10.17'!I116+'09.10.17'!I116+'16.10.17'!I116+'23.10.17'!I116+'30.10.17'!I116+'06.11.17'!I116+'13.11.17'!I116+'20.11.17'!I116+'27.11.17'!I116+'04.12.17'!I116+'11.12.17'!I116+'18.12.17'!I116+'25.12.17'!I116+'02.01.18'!I116</f>
        <v>25</v>
      </c>
      <c r="J116" s="25">
        <f>'23.01.17'!J108+'30.01.17'!J110+'06.02.17'!J113+'13.02.17'!J115+'20.02.17'!J115+'27.02.17'!J116+'06.03.17'!J116+'13.03.17'!J116+'20.03.17'!J116+'27.03.17'!J116+'03.04.17'!J116+'10.04.17'!J116+'18.04.17'!J116+'24.04.17'!J116+'03.05.17'!J116+'10.05.17'!J116+'15.05.17'!J116+'22.05.17'!J116+'29.05.17'!J116+'06.06.17'!J116+'12.06.17'!J116+'19.06.17'!J116+'26.06.17'!J116+'03.07.17'!J116+'10.07.17'!J116+'17.07.17'!J116+'24.07.17'!J116+'31.07.17'!J116+'07.08.17'!J116+'14.08.17'!J116+'21.08.17'!J116+'28.08.17'!J116+'04.09.17'!J116+'11.09.17'!J116+'18.09.17'!J116+'25.09.17'!J116+'02.10.17'!J116+'09.10.17'!J116+'16.10.17'!J116+'23.10.17'!J116+'30.10.17'!J116+'06.11.17'!J116+'13.11.17'!J116+'20.11.17'!J116+'27.11.17'!J116+'04.12.17'!J116+'11.12.17'!J116+'18.12.17'!J116+'25.12.17'!J116+'02.01.18'!J116</f>
        <v>25</v>
      </c>
      <c r="K116" s="26">
        <f>'23.01.17'!K108+'30.01.17'!K110+'06.02.17'!K113+'13.02.17'!K115+'20.02.17'!K115+'27.02.17'!K116+'06.03.17'!K116+'13.03.17'!K116+'20.03.17'!K116+'27.03.17'!K116+'03.04.17'!K116+'10.04.17'!K116+'18.04.17'!K116+'24.04.17'!K116+'03.05.17'!K116+'10.05.17'!K116+'15.05.17'!K116+'22.05.17'!K116+'29.05.17'!K116+'06.06.17'!K116+'12.06.17'!K116+'19.06.17'!K116+'26.06.17'!K116+'03.07.17'!K116+'10.07.17'!K116+'17.07.17'!K116+'24.07.17'!K116+'31.07.17'!K116+'07.08.17'!K116+'14.08.17'!K116+'21.08.17'!K116+'28.08.17'!K116+'04.09.17'!K116+'11.09.17'!K116+'18.09.17'!K116+'25.09.17'!K116+'02.10.17'!K116+'09.10.17'!K116+'16.10.17'!K116+'23.10.17'!K116+'30.10.17'!K116+'06.11.17'!K116+'13.11.17'!K116+'20.11.17'!K116+'27.11.17'!K116+'04.12.17'!K116+'11.12.17'!K116+'18.12.17'!K116+'25.12.17'!K116+'02.01.18'!K116</f>
        <v>16073.08</v>
      </c>
      <c r="L116" s="26">
        <f>'23.01.17'!L108+'30.01.17'!L110+'06.02.17'!L113+'13.02.17'!L115+'20.02.17'!L115+'27.02.17'!L116+'06.03.17'!L116+'13.03.17'!L116+'20.03.17'!L116+'27.03.17'!L116+'03.04.17'!L116+'10.04.17'!L116+'18.04.17'!L116+'24.04.17'!L116+'03.05.17'!L116+'10.05.17'!L116+'15.05.17'!L116+'22.05.17'!L116+'29.05.17'!L116+'06.06.17'!L116+'12.06.17'!L116+'19.06.17'!L116+'26.06.17'!L116+'03.07.17'!L116+'10.07.17'!L116+'17.07.17'!L116+'24.07.17'!L116+'31.07.17'!L116+'07.08.17'!L116+'14.08.17'!L116+'21.08.17'!L116+'28.08.17'!L116+'04.09.17'!L116+'11.09.17'!L116+'18.09.17'!L116+'25.09.17'!L116+'02.10.17'!L116+'09.10.17'!L116+'16.10.17'!L116+'23.10.17'!L116+'30.10.17'!L116+'06.11.17'!L116+'13.11.17'!L116+'20.11.17'!L116+'27.11.17'!L116+'04.12.17'!L116+'11.12.17'!L116+'18.12.17'!L116+'25.12.17'!L116+'02.01.18'!L116</f>
        <v>16073.079999999998</v>
      </c>
      <c r="M116" s="27">
        <f t="shared" si="12"/>
        <v>0</v>
      </c>
      <c r="N116" s="25">
        <f>'23.01.17'!N108+'30.01.17'!N110+'06.02.17'!N113+'13.02.17'!N115+'20.02.17'!N115+'27.02.17'!N116+'06.03.17'!N116+'13.03.17'!N116+'20.03.17'!N116+'27.03.17'!N116+'03.04.17'!N116+'10.04.17'!N116+'18.04.17'!N116+'24.04.17'!N116+'03.05.17'!N116+'10.05.17'!N116+'15.05.17'!N116+'22.05.17'!N116+'29.05.17'!N116+'06.06.17'!N116+'12.06.17'!N116+'19.06.17'!N116+'26.06.17'!N116+'03.07.17'!N116+'10.07.17'!N116+'17.07.17'!N116+'24.07.17'!N116+'31.07.17'!N116+'07.08.17'!N116+'14.08.17'!N116+'21.08.17'!N116+'28.08.17'!N116+'04.09.17'!N116+'11.09.17'!N116+'18.09.17'!N116+'25.09.17'!N116+'02.10.17'!N116+'09.10.17'!N116+'16.10.17'!N116+'23.10.17'!N116+'30.10.17'!N116+'06.11.17'!N116+'13.11.17'!N116+'20.11.17'!N116+'27.11.17'!N116+'04.12.17'!N116+'11.12.17'!N116+'18.12.17'!N116+'25.12.17'!N116+'02.01.18'!N116</f>
        <v>0</v>
      </c>
      <c r="O116" s="26">
        <f>'23.01.17'!O108+'30.01.17'!O110+'06.02.17'!O113+'13.02.17'!O115+'20.02.17'!O115+'27.02.17'!O116+'06.03.17'!O116+'13.03.17'!O116+'20.03.17'!O116+'27.03.17'!O116+'03.04.17'!O116+'10.04.17'!O116+'18.04.17'!O116+'24.04.17'!O116+'03.05.17'!O116+'10.05.17'!O116+'15.05.17'!O116+'22.05.17'!O116+'29.05.17'!O116+'06.06.17'!O116+'12.06.17'!O116+'19.06.17'!O116+'26.06.17'!O116+'03.07.17'!O116+'10.07.17'!O116+'17.07.17'!O116+'24.07.17'!O116+'31.07.17'!O116+'07.08.17'!O116+'14.08.17'!O116+'21.08.17'!O116+'28.08.17'!O116+'04.09.17'!O116+'11.09.17'!O116+'18.09.17'!O116+'25.09.17'!O116+'02.10.17'!O116+'09.10.17'!O116+'16.10.17'!O116+'23.10.17'!O116+'30.10.17'!O116+'06.11.17'!O116+'13.11.17'!O116+'20.11.17'!O116+'27.11.17'!O116+'04.12.17'!O116+'11.12.17'!O116+'18.12.17'!O116+'25.12.17'!O116+'02.01.18'!O116</f>
        <v>0</v>
      </c>
      <c r="P116" s="26">
        <f>'23.01.17'!P108+'30.01.17'!P110+'06.02.17'!P113+'13.02.17'!P115+'20.02.17'!P115+'27.02.17'!P116+'06.03.17'!P116+'13.03.17'!P116+'20.03.17'!P116+'27.03.17'!P116+'03.04.17'!P116+'10.04.17'!P116+'18.04.17'!P116+'24.04.17'!P116+'03.05.17'!P116+'10.05.17'!P116+'15.05.17'!P116+'22.05.17'!P116+'29.05.17'!P116+'06.06.17'!P116+'12.06.17'!P116+'19.06.17'!P116+'26.06.17'!P116+'03.07.17'!P116+'10.07.17'!P116+'17.07.17'!P116+'24.07.17'!P116+'31.07.17'!P116+'07.08.17'!P116+'14.08.17'!P116+'21.08.17'!P116+'28.08.17'!P116+'04.09.17'!P116+'11.09.17'!P116+'18.09.17'!P116+'25.09.17'!P116+'02.10.17'!P116+'09.10.17'!P116+'16.10.17'!P116+'23.10.17'!P116+'30.10.17'!P116+'06.11.17'!P116+'13.11.17'!P116+'20.11.17'!P116+'27.11.17'!P116+'04.12.17'!P116+'11.12.17'!P116+'18.12.17'!P116+'25.12.17'!P116+'02.01.18'!P116</f>
        <v>0</v>
      </c>
      <c r="Q116" s="30">
        <f t="shared" si="8"/>
        <v>0</v>
      </c>
      <c r="R116" s="2">
        <v>1</v>
      </c>
      <c r="S116" s="2">
        <v>0</v>
      </c>
      <c r="T116" s="2" t="str">
        <f t="shared" si="9"/>
        <v/>
      </c>
      <c r="U116" s="2" t="str">
        <f t="shared" si="10"/>
        <v/>
      </c>
      <c r="V116" s="2" t="str">
        <f t="shared" si="11"/>
        <v/>
      </c>
      <c r="X116" s="60"/>
    </row>
    <row r="117" spans="1:24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f>'10.01.17'!H96+'16.01.17'!H98+'23.01.17'!H109+'30.01.17'!H111+'06.02.17'!H114+'13.02.17'!H116+'20.02.17'!H116+'27.02.17'!H117+'06.03.17'!H117+'13.03.17'!H117+'20.03.17'!H117+'27.03.17'!H117+'03.04.17'!H117+'10.04.17'!H117+'18.04.17'!H117+'24.04.17'!H117+'03.05.17'!H117+'10.05.17'!H117+'15.05.17'!H117+'22.05.17'!H117+'29.05.17'!H117+'06.06.17'!H117+'12.06.17'!H117+'19.06.17'!H117+'26.06.17'!H117+'03.07.17'!H117+'10.07.17'!H117+'17.07.17'!H117+'24.07.17'!H117+'31.07.17'!H117+'07.08.17'!H117+'14.08.17'!H117+'21.08.17'!H117+'28.08.17'!H117+'04.09.17'!H117+'11.09.17'!H117+'18.09.17'!H117+'25.09.17'!H117+'02.10.17'!H117+'09.10.17'!H117+'16.10.17'!H117+'23.10.17'!H117+'30.10.17'!H117+'06.11.17'!H117+'13.11.17'!H117+'20.11.17'!H117+'27.11.17'!H117+'04.12.17'!H117+'11.12.17'!H117+'18.12.17'!H117+'25.12.17'!H117+'02.01.18'!H117</f>
        <v>78</v>
      </c>
      <c r="I117" s="25">
        <f>'10.01.17'!I96+'16.01.17'!I98+'23.01.17'!I109+'30.01.17'!I111+'06.02.17'!I114+'13.02.17'!I116+'20.02.17'!I116+'27.02.17'!I117+'06.03.17'!I117+'13.03.17'!I117+'20.03.17'!I117+'27.03.17'!I117+'03.04.17'!I117+'10.04.17'!I117+'18.04.17'!I117+'24.04.17'!I117+'03.05.17'!I117+'10.05.17'!I117+'15.05.17'!I117+'22.05.17'!I117+'29.05.17'!I117+'06.06.17'!I117+'12.06.17'!I117+'19.06.17'!I117+'26.06.17'!I117+'03.07.17'!I117+'10.07.17'!I117+'17.07.17'!I117+'24.07.17'!I117+'31.07.17'!I117+'07.08.17'!I117+'14.08.17'!I117+'21.08.17'!I117+'28.08.17'!I117+'04.09.17'!I117+'11.09.17'!I117+'18.09.17'!I117+'25.09.17'!I117+'02.10.17'!I117+'09.10.17'!I117+'16.10.17'!I117+'23.10.17'!I117+'30.10.17'!I117+'06.11.17'!I117+'13.11.17'!I117+'20.11.17'!I117+'27.11.17'!I117+'04.12.17'!I117+'11.12.17'!I117+'18.12.17'!I117+'25.12.17'!I117+'02.01.18'!I117</f>
        <v>68</v>
      </c>
      <c r="J117" s="25">
        <f>'10.01.17'!J96+'16.01.17'!J98+'23.01.17'!J109+'30.01.17'!J111+'06.02.17'!J114+'13.02.17'!J116+'20.02.17'!J116+'27.02.17'!J117+'06.03.17'!J117+'13.03.17'!J117+'20.03.17'!J117+'27.03.17'!J117+'03.04.17'!J117+'10.04.17'!J117+'18.04.17'!J117+'24.04.17'!J117+'03.05.17'!J117+'10.05.17'!J117+'15.05.17'!J117+'22.05.17'!J117+'29.05.17'!J117+'06.06.17'!J117+'12.06.17'!J117+'19.06.17'!J117+'26.06.17'!J117+'03.07.17'!J117+'10.07.17'!J117+'17.07.17'!J117+'24.07.17'!J117+'31.07.17'!J117+'07.08.17'!J117+'14.08.17'!J117+'21.08.17'!J117+'28.08.17'!J117+'04.09.17'!J117+'11.09.17'!J117+'18.09.17'!J117+'25.09.17'!J117+'02.10.17'!J117+'09.10.17'!J117+'16.10.17'!J117+'23.10.17'!J117+'30.10.17'!J117+'06.11.17'!J117+'13.11.17'!J117+'20.11.17'!J117+'27.11.17'!J117+'04.12.17'!J117+'11.12.17'!J117+'18.12.17'!J117+'25.12.17'!J117+'02.01.18'!J117</f>
        <v>111</v>
      </c>
      <c r="K117" s="26">
        <f>'10.01.17'!K96+'16.01.17'!K98+'23.01.17'!K109+'30.01.17'!K111+'06.02.17'!K114+'13.02.17'!K116+'20.02.17'!K116+'27.02.17'!K117+'06.03.17'!K117+'13.03.17'!K117+'20.03.17'!K117+'27.03.17'!K117+'03.04.17'!K117+'10.04.17'!K117+'18.04.17'!K117+'24.04.17'!K117+'03.05.17'!K117+'10.05.17'!K117+'15.05.17'!K117+'22.05.17'!K117+'29.05.17'!K117+'06.06.17'!K117+'12.06.17'!K117+'19.06.17'!K117+'26.06.17'!K117+'03.07.17'!K117+'10.07.17'!K117+'17.07.17'!K117+'24.07.17'!K117+'31.07.17'!K117+'07.08.17'!K117+'14.08.17'!K117+'21.08.17'!K117+'28.08.17'!K117+'04.09.17'!K117+'11.09.17'!K117+'18.09.17'!K117+'25.09.17'!K117+'02.10.17'!K117+'09.10.17'!K117+'16.10.17'!K117+'23.10.17'!K117+'30.10.17'!K117+'06.11.17'!K117+'13.11.17'!K117+'20.11.17'!K117+'27.11.17'!K117+'04.12.17'!K117+'11.12.17'!K117+'18.12.17'!K117+'25.12.17'!K117+'02.01.18'!K117</f>
        <v>97341.489999999991</v>
      </c>
      <c r="L117" s="26">
        <f>'10.01.17'!L96+'16.01.17'!L98+'23.01.17'!L109+'30.01.17'!L111+'06.02.17'!L114+'13.02.17'!L116+'20.02.17'!L116+'27.02.17'!L117+'06.03.17'!L117+'13.03.17'!L117+'20.03.17'!L117+'27.03.17'!L117+'03.04.17'!L117+'10.04.17'!L117+'18.04.17'!L117+'24.04.17'!L117+'03.05.17'!L117+'10.05.17'!L117+'15.05.17'!L117+'22.05.17'!L117+'29.05.17'!L117+'06.06.17'!L117+'12.06.17'!L117+'19.06.17'!L117+'26.06.17'!L117+'03.07.17'!L117+'10.07.17'!L117+'17.07.17'!L117+'24.07.17'!L117+'31.07.17'!L117+'07.08.17'!L117+'14.08.17'!L117+'21.08.17'!L117+'28.08.17'!L117+'04.09.17'!L117+'11.09.17'!L117+'18.09.17'!L117+'25.09.17'!L117+'02.10.17'!L117+'09.10.17'!L117+'16.10.17'!L117+'23.10.17'!L117+'30.10.17'!L117+'06.11.17'!L117+'13.11.17'!L117+'20.11.17'!L117+'27.11.17'!L117+'04.12.17'!L117+'11.12.17'!L117+'18.12.17'!L117+'25.12.17'!L117+'02.01.18'!L117</f>
        <v>97341.49</v>
      </c>
      <c r="M117" s="27">
        <f t="shared" si="12"/>
        <v>0</v>
      </c>
      <c r="N117" s="25">
        <f>'10.01.17'!N96+'16.01.17'!N98+'23.01.17'!N109+'30.01.17'!N111+'06.02.17'!N114+'13.02.17'!N116+'20.02.17'!N116+'27.02.17'!N117+'06.03.17'!N117+'13.03.17'!N117+'20.03.17'!N117+'27.03.17'!N117+'03.04.17'!N117+'10.04.17'!N117+'18.04.17'!N117+'24.04.17'!N117+'03.05.17'!N117+'10.05.17'!N117+'15.05.17'!N117+'22.05.17'!N117+'29.05.17'!N117+'06.06.17'!N117+'12.06.17'!N117+'19.06.17'!N117+'26.06.17'!N117+'03.07.17'!N117+'10.07.17'!N117+'17.07.17'!N117+'24.07.17'!N117+'31.07.17'!N117+'07.08.17'!N117+'14.08.17'!N117+'21.08.17'!N117+'28.08.17'!N117+'04.09.17'!N117+'11.09.17'!N117+'18.09.17'!N117+'25.09.17'!N117+'02.10.17'!N117+'09.10.17'!N117+'16.10.17'!N117+'23.10.17'!N117+'30.10.17'!N117+'06.11.17'!N117+'13.11.17'!N117+'20.11.17'!N117+'27.11.17'!N117+'04.12.17'!N117+'11.12.17'!N117+'18.12.17'!N117+'25.12.17'!N117+'02.01.18'!N117</f>
        <v>34</v>
      </c>
      <c r="O117" s="26">
        <f>'10.01.17'!O96+'16.01.17'!O98+'23.01.17'!O109+'30.01.17'!O111+'06.02.17'!O114+'13.02.17'!O116+'20.02.17'!O116+'27.02.17'!O117+'06.03.17'!O117+'13.03.17'!O117+'20.03.17'!O117+'27.03.17'!O117+'03.04.17'!O117+'10.04.17'!O117+'18.04.17'!O117+'24.04.17'!O117+'03.05.17'!O117+'10.05.17'!O117+'15.05.17'!O117+'22.05.17'!O117+'29.05.17'!O117+'06.06.17'!O117+'12.06.17'!O117+'19.06.17'!O117+'26.06.17'!O117+'03.07.17'!O117+'10.07.17'!O117+'17.07.17'!O117+'24.07.17'!O117+'31.07.17'!O117+'07.08.17'!O117+'14.08.17'!O117+'21.08.17'!O117+'28.08.17'!O117+'04.09.17'!O117+'11.09.17'!O117+'18.09.17'!O117+'25.09.17'!O117+'02.10.17'!O117+'09.10.17'!O117+'16.10.17'!O117+'23.10.17'!O117+'30.10.17'!O117+'06.11.17'!O117+'13.11.17'!O117+'20.11.17'!O117+'27.11.17'!O117+'04.12.17'!O117+'11.12.17'!O117+'18.12.17'!O117+'25.12.17'!O117+'02.01.18'!O117</f>
        <v>46657.72</v>
      </c>
      <c r="P117" s="26">
        <f>'10.01.17'!P96+'16.01.17'!P98+'23.01.17'!P109+'30.01.17'!P111+'06.02.17'!P114+'13.02.17'!P116+'20.02.17'!P116+'27.02.17'!P117+'06.03.17'!P117+'13.03.17'!P117+'20.03.17'!P117+'27.03.17'!P117+'03.04.17'!P117+'10.04.17'!P117+'18.04.17'!P117+'24.04.17'!P117+'03.05.17'!P117+'10.05.17'!P117+'15.05.17'!P117+'22.05.17'!P117+'29.05.17'!P117+'06.06.17'!P117+'12.06.17'!P117+'19.06.17'!P117+'26.06.17'!P117+'03.07.17'!P117+'10.07.17'!P117+'17.07.17'!P117+'24.07.17'!P117+'31.07.17'!P117+'07.08.17'!P117+'14.08.17'!P117+'21.08.17'!P117+'28.08.17'!P117+'04.09.17'!P117+'11.09.17'!P117+'18.09.17'!P117+'25.09.17'!P117+'02.10.17'!P117+'09.10.17'!P117+'16.10.17'!P117+'23.10.17'!P117+'30.10.17'!P117+'06.11.17'!P117+'13.11.17'!P117+'20.11.17'!P117+'27.11.17'!P117+'04.12.17'!P117+'11.12.17'!P117+'18.12.17'!P117+'25.12.17'!P117+'02.01.18'!P117</f>
        <v>46657.72</v>
      </c>
      <c r="Q117" s="30">
        <f t="shared" si="8"/>
        <v>0</v>
      </c>
      <c r="R117" s="2">
        <v>1</v>
      </c>
      <c r="S117" s="2">
        <v>0</v>
      </c>
      <c r="T117" s="2" t="str">
        <f t="shared" si="9"/>
        <v/>
      </c>
      <c r="U117" s="2" t="str">
        <f t="shared" si="10"/>
        <v/>
      </c>
      <c r="V117" s="2" t="str">
        <f t="shared" si="11"/>
        <v/>
      </c>
      <c r="X117" s="60"/>
    </row>
    <row r="118" spans="1:24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f>'30.01.17'!H112+'06.02.17'!H115+'13.02.17'!H117+'20.02.17'!H117+'27.02.17'!H118+'06.03.17'!H118+'13.03.17'!H118+'20.03.17'!H118+'27.03.17'!H118+'03.04.17'!H118+'10.04.17'!H118+'18.04.17'!H118+'24.04.17'!H118+'03.05.17'!H118+'10.05.17'!H118+'15.05.17'!H118+'22.05.17'!H118+'29.05.17'!H118+'06.06.17'!H118+'12.06.17'!H118+'19.06.17'!H118+'26.06.17'!H118+'03.07.17'!H118+'10.07.17'!H118+'17.07.17'!H118+'24.07.17'!H118+'31.07.17'!H118+'07.08.17'!H118+'14.08.17'!H118+'21.08.17'!H118+'28.08.17'!H118+'04.09.17'!H118+'11.09.17'!H118+'18.09.17'!H118+'25.09.17'!H118+'02.10.17'!H118+'09.10.17'!H118+'16.10.17'!H118+'23.10.17'!H118+'30.10.17'!H118+'06.11.17'!H118+'13.11.17'!H118+'20.11.17'!H118+'27.11.17'!H118+'04.12.17'!H118+'11.12.17'!H118+'18.12.17'!H118+'25.12.17'!H118+'02.01.18'!H118</f>
        <v>30</v>
      </c>
      <c r="I118" s="25">
        <f>'30.01.17'!I112+'06.02.17'!I115+'13.02.17'!I117+'20.02.17'!I117+'27.02.17'!I118+'06.03.17'!I118+'13.03.17'!I118+'20.03.17'!I118+'27.03.17'!I118+'03.04.17'!I118+'10.04.17'!I118+'18.04.17'!I118+'24.04.17'!I118+'03.05.17'!I118+'10.05.17'!I118+'15.05.17'!I118+'22.05.17'!I118+'29.05.17'!I118+'06.06.17'!I118+'12.06.17'!I118+'19.06.17'!I118+'26.06.17'!I118+'03.07.17'!I118+'10.07.17'!I118+'17.07.17'!I118+'24.07.17'!I118+'31.07.17'!I118+'07.08.17'!I118+'14.08.17'!I118+'21.08.17'!I118+'28.08.17'!I118+'04.09.17'!I118+'11.09.17'!I118+'18.09.17'!I118+'25.09.17'!I118+'02.10.17'!I118+'09.10.17'!I118+'16.10.17'!I118+'23.10.17'!I118+'30.10.17'!I118+'06.11.17'!I118+'13.11.17'!I118+'20.11.17'!I118+'27.11.17'!I118+'04.12.17'!I118+'11.12.17'!I118+'18.12.17'!I118+'25.12.17'!I118+'02.01.18'!I118</f>
        <v>18</v>
      </c>
      <c r="J118" s="25">
        <f>'30.01.17'!J112+'06.02.17'!J115+'13.02.17'!J117+'20.02.17'!J117+'27.02.17'!J118+'06.03.17'!J118+'13.03.17'!J118+'20.03.17'!J118+'27.03.17'!J118+'03.04.17'!J118+'10.04.17'!J118+'18.04.17'!J118+'24.04.17'!J118+'03.05.17'!J118+'10.05.17'!J118+'15.05.17'!J118+'22.05.17'!J118+'29.05.17'!J118+'06.06.17'!J118+'12.06.17'!J118+'19.06.17'!J118+'26.06.17'!J118+'03.07.17'!J118+'10.07.17'!J118+'17.07.17'!J118+'24.07.17'!J118+'31.07.17'!J118+'07.08.17'!J118+'14.08.17'!J118+'21.08.17'!J118+'28.08.17'!J118+'04.09.17'!J118+'11.09.17'!J118+'18.09.17'!J118+'25.09.17'!J118+'02.10.17'!J118+'09.10.17'!J118+'16.10.17'!J118+'23.10.17'!J118+'30.10.17'!J118+'06.11.17'!J118+'13.11.17'!J118+'20.11.17'!J118+'27.11.17'!J118+'04.12.17'!J118+'11.12.17'!J118+'18.12.17'!J118+'25.12.17'!J118+'02.01.18'!J118</f>
        <v>21</v>
      </c>
      <c r="K118" s="26">
        <f>'30.01.17'!K112+'06.02.17'!K115+'13.02.17'!K117+'20.02.17'!K117+'27.02.17'!K118+'06.03.17'!K118+'13.03.17'!K118+'20.03.17'!K118+'27.03.17'!K118+'03.04.17'!K118+'10.04.17'!K118+'18.04.17'!K118+'24.04.17'!K118+'03.05.17'!K118+'10.05.17'!K118+'15.05.17'!K118+'22.05.17'!K118+'29.05.17'!K118+'06.06.17'!K118+'12.06.17'!K118+'19.06.17'!K118+'26.06.17'!K118+'03.07.17'!K118+'10.07.17'!K118+'17.07.17'!K118+'24.07.17'!K118+'31.07.17'!K118+'07.08.17'!K118+'14.08.17'!K118+'21.08.17'!K118+'28.08.17'!K118+'04.09.17'!K118+'11.09.17'!K118+'18.09.17'!K118+'25.09.17'!K118+'02.10.17'!K118+'09.10.17'!K118+'16.10.17'!K118+'23.10.17'!K118+'30.10.17'!K118+'06.11.17'!K118+'13.11.17'!K118+'20.11.17'!K118+'27.11.17'!K118+'04.12.17'!K118+'11.12.17'!K118+'18.12.17'!K118+'25.12.17'!K118+'02.01.18'!K118</f>
        <v>15129.550000000001</v>
      </c>
      <c r="L118" s="26">
        <f>'30.01.17'!L112+'06.02.17'!L115+'13.02.17'!L117+'20.02.17'!L117+'27.02.17'!L118+'06.03.17'!L118+'13.03.17'!L118+'20.03.17'!L118+'27.03.17'!L118+'03.04.17'!L118+'10.04.17'!L118+'18.04.17'!L118+'24.04.17'!L118+'03.05.17'!L118+'10.05.17'!L118+'15.05.17'!L118+'22.05.17'!L118+'29.05.17'!L118+'06.06.17'!L118+'12.06.17'!L118+'19.06.17'!L118+'26.06.17'!L118+'03.07.17'!L118+'10.07.17'!L118+'17.07.17'!L118+'24.07.17'!L118+'31.07.17'!L118+'07.08.17'!L118+'14.08.17'!L118+'21.08.17'!L118+'28.08.17'!L118+'04.09.17'!L118+'11.09.17'!L118+'18.09.17'!L118+'25.09.17'!L118+'02.10.17'!L118+'09.10.17'!L118+'16.10.17'!L118+'23.10.17'!L118+'30.10.17'!L118+'06.11.17'!L118+'13.11.17'!L118+'20.11.17'!L118+'27.11.17'!L118+'04.12.17'!L118+'11.12.17'!L118+'18.12.17'!L118+'25.12.17'!L118+'02.01.18'!L118</f>
        <v>15129.550000000001</v>
      </c>
      <c r="M118" s="27">
        <f t="shared" si="12"/>
        <v>0</v>
      </c>
      <c r="N118" s="25">
        <f>'30.01.17'!N112+'06.02.17'!N115+'13.02.17'!N117+'20.02.17'!N117+'27.02.17'!N118+'06.03.17'!N118+'13.03.17'!N118+'20.03.17'!N118+'27.03.17'!N118+'03.04.17'!N118+'10.04.17'!N118+'18.04.17'!N118+'24.04.17'!N118+'03.05.17'!N118+'10.05.17'!N118+'15.05.17'!N118+'22.05.17'!N118+'29.05.17'!N118+'06.06.17'!N118+'12.06.17'!N118+'19.06.17'!N118+'26.06.17'!N118+'03.07.17'!N118+'10.07.17'!N118+'17.07.17'!N118+'24.07.17'!N118+'31.07.17'!N118+'07.08.17'!N118+'14.08.17'!N118+'21.08.17'!N118+'28.08.17'!N118+'04.09.17'!N118+'11.09.17'!N118+'18.09.17'!N118+'25.09.17'!N118+'02.10.17'!N118+'09.10.17'!N118+'16.10.17'!N118+'23.10.17'!N118+'30.10.17'!N118+'06.11.17'!N118+'13.11.17'!N118+'20.11.17'!N118+'27.11.17'!N118+'04.12.17'!N118+'11.12.17'!N118+'18.12.17'!N118+'25.12.17'!N118+'02.01.18'!N118</f>
        <v>0</v>
      </c>
      <c r="O118" s="26">
        <f>'30.01.17'!O112+'06.02.17'!O115+'13.02.17'!O117+'20.02.17'!O117+'27.02.17'!O118+'06.03.17'!O118+'13.03.17'!O118+'20.03.17'!O118+'27.03.17'!O118+'03.04.17'!O118+'10.04.17'!O118+'18.04.17'!O118+'24.04.17'!O118+'03.05.17'!O118+'10.05.17'!O118+'15.05.17'!O118+'22.05.17'!O118+'29.05.17'!O118+'06.06.17'!O118+'12.06.17'!O118+'19.06.17'!O118+'26.06.17'!O118+'03.07.17'!O118+'10.07.17'!O118+'17.07.17'!O118+'24.07.17'!O118+'31.07.17'!O118+'07.08.17'!O118+'14.08.17'!O118+'21.08.17'!O118+'28.08.17'!O118+'04.09.17'!O118+'11.09.17'!O118+'18.09.17'!O118+'25.09.17'!O118+'02.10.17'!O118+'09.10.17'!O118+'16.10.17'!O118+'23.10.17'!O118+'30.10.17'!O118+'06.11.17'!O118+'13.11.17'!O118+'20.11.17'!O118+'27.11.17'!O118+'04.12.17'!O118+'11.12.17'!O118+'18.12.17'!O118+'25.12.17'!O118+'02.01.18'!O118</f>
        <v>0</v>
      </c>
      <c r="P118" s="26">
        <f>'30.01.17'!P112+'06.02.17'!P115+'13.02.17'!P117+'20.02.17'!P117+'27.02.17'!P118+'06.03.17'!P118+'13.03.17'!P118+'20.03.17'!P118+'27.03.17'!P118+'03.04.17'!P118+'10.04.17'!P118+'18.04.17'!P118+'24.04.17'!P118+'03.05.17'!P118+'10.05.17'!P118+'15.05.17'!P118+'22.05.17'!P118+'29.05.17'!P118+'06.06.17'!P118+'12.06.17'!P118+'19.06.17'!P118+'26.06.17'!P118+'03.07.17'!P118+'10.07.17'!P118+'17.07.17'!P118+'24.07.17'!P118+'31.07.17'!P118+'07.08.17'!P118+'14.08.17'!P118+'21.08.17'!P118+'28.08.17'!P118+'04.09.17'!P118+'11.09.17'!P118+'18.09.17'!P118+'25.09.17'!P118+'02.10.17'!P118+'09.10.17'!P118+'16.10.17'!P118+'23.10.17'!P118+'30.10.17'!P118+'06.11.17'!P118+'13.11.17'!P118+'20.11.17'!P118+'27.11.17'!P118+'04.12.17'!P118+'11.12.17'!P118+'18.12.17'!P118+'25.12.17'!P118+'02.01.18'!P118</f>
        <v>0</v>
      </c>
      <c r="Q118" s="30">
        <f t="shared" si="8"/>
        <v>0</v>
      </c>
      <c r="R118" s="2">
        <v>1</v>
      </c>
      <c r="S118" s="2">
        <v>0</v>
      </c>
      <c r="T118" s="2" t="str">
        <f t="shared" si="9"/>
        <v/>
      </c>
      <c r="U118" s="2" t="str">
        <f t="shared" si="10"/>
        <v/>
      </c>
      <c r="V118" s="2" t="str">
        <f t="shared" si="11"/>
        <v/>
      </c>
      <c r="X118" s="60"/>
    </row>
    <row r="119" spans="1:24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f>'10.01.17'!H97+'16.01.17'!H99+'23.01.17'!H110+'30.01.17'!H113+'06.02.17'!H116+'13.02.17'!H118+'20.02.17'!H118+'27.02.17'!H119+'06.03.17'!H119+'13.03.17'!H119+'20.03.17'!H119+'27.03.17'!H119+'03.04.17'!H119+'10.04.17'!H119+'18.04.17'!H119+'24.04.17'!H119+'03.05.17'!H119+'10.05.17'!H119+'15.05.17'!H119+'22.05.17'!H119+'29.05.17'!H119+'06.06.17'!H119+'12.06.17'!H119+'19.06.17'!H119+'26.06.17'!H119+'03.07.17'!H119+'10.07.17'!H119+'17.07.17'!H119+'24.07.17'!H119+'31.07.17'!H119+'07.08.17'!H119+'14.08.17'!H119+'21.08.17'!H119+'28.08.17'!H119+'04.09.17'!H119+'11.09.17'!H119+'18.09.17'!H119+'25.09.17'!H119+'02.10.17'!H119+'09.10.17'!H119+'16.10.17'!H119+'23.10.17'!H119+'30.10.17'!H119+'06.11.17'!H119+'13.11.17'!H119+'20.11.17'!H119+'27.11.17'!H119+'04.12.17'!H119+'11.12.17'!H119+'18.12.17'!H119+'25.12.17'!H119+'02.01.18'!H119</f>
        <v>15</v>
      </c>
      <c r="I119" s="25">
        <f>'10.01.17'!I97+'16.01.17'!I99+'23.01.17'!I110+'30.01.17'!I113+'06.02.17'!I116+'13.02.17'!I118+'20.02.17'!I118+'27.02.17'!I119+'06.03.17'!I119+'13.03.17'!I119+'20.03.17'!I119+'27.03.17'!I119+'03.04.17'!I119+'10.04.17'!I119+'18.04.17'!I119+'24.04.17'!I119+'03.05.17'!I119+'10.05.17'!I119+'15.05.17'!I119+'22.05.17'!I119+'29.05.17'!I119+'06.06.17'!I119+'12.06.17'!I119+'19.06.17'!I119+'26.06.17'!I119+'03.07.17'!I119+'10.07.17'!I119+'17.07.17'!I119+'24.07.17'!I119+'31.07.17'!I119+'07.08.17'!I119+'14.08.17'!I119+'21.08.17'!I119+'28.08.17'!I119+'04.09.17'!I119+'11.09.17'!I119+'18.09.17'!I119+'25.09.17'!I119+'02.10.17'!I119+'09.10.17'!I119+'16.10.17'!I119+'23.10.17'!I119+'30.10.17'!I119+'06.11.17'!I119+'13.11.17'!I119+'20.11.17'!I119+'27.11.17'!I119+'04.12.17'!I119+'11.12.17'!I119+'18.12.17'!I119+'25.12.17'!I119+'02.01.18'!I119</f>
        <v>11</v>
      </c>
      <c r="J119" s="25">
        <f>'10.01.17'!J97+'16.01.17'!J99+'23.01.17'!J110+'30.01.17'!J113+'06.02.17'!J116+'13.02.17'!J118+'20.02.17'!J118+'27.02.17'!J119+'06.03.17'!J119+'13.03.17'!J119+'20.03.17'!J119+'27.03.17'!J119+'03.04.17'!J119+'10.04.17'!J119+'18.04.17'!J119+'24.04.17'!J119+'03.05.17'!J119+'10.05.17'!J119+'15.05.17'!J119+'22.05.17'!J119+'29.05.17'!J119+'06.06.17'!J119+'12.06.17'!J119+'19.06.17'!J119+'26.06.17'!J119+'03.07.17'!J119+'10.07.17'!J119+'17.07.17'!J119+'24.07.17'!J119+'31.07.17'!J119+'07.08.17'!J119+'14.08.17'!J119+'21.08.17'!J119+'28.08.17'!J119+'04.09.17'!J119+'11.09.17'!J119+'18.09.17'!J119+'25.09.17'!J119+'02.10.17'!J119+'09.10.17'!J119+'16.10.17'!J119+'23.10.17'!J119+'30.10.17'!J119+'06.11.17'!J119+'13.11.17'!J119+'20.11.17'!J119+'27.11.17'!J119+'04.12.17'!J119+'11.12.17'!J119+'18.12.17'!J119+'25.12.17'!J119+'02.01.18'!J119</f>
        <v>18</v>
      </c>
      <c r="K119" s="26">
        <f>'10.01.17'!K97+'16.01.17'!K99+'23.01.17'!K110+'30.01.17'!K113+'06.02.17'!K116+'13.02.17'!K118+'20.02.17'!K118+'27.02.17'!K119+'06.03.17'!K119+'13.03.17'!K119+'20.03.17'!K119+'27.03.17'!K119+'03.04.17'!K119+'10.04.17'!K119+'18.04.17'!K119+'24.04.17'!K119+'03.05.17'!K119+'10.05.17'!K119+'15.05.17'!K119+'22.05.17'!K119+'29.05.17'!K119+'06.06.17'!K119+'12.06.17'!K119+'19.06.17'!K119+'26.06.17'!K119+'03.07.17'!K119+'10.07.17'!K119+'17.07.17'!K119+'24.07.17'!K119+'31.07.17'!K119+'07.08.17'!K119+'14.08.17'!K119+'21.08.17'!K119+'28.08.17'!K119+'04.09.17'!K119+'11.09.17'!K119+'18.09.17'!K119+'25.09.17'!K119+'02.10.17'!K119+'09.10.17'!K119+'16.10.17'!K119+'23.10.17'!K119+'30.10.17'!K119+'06.11.17'!K119+'13.11.17'!K119+'20.11.17'!K119+'27.11.17'!K119+'04.12.17'!K119+'11.12.17'!K119+'18.12.17'!K119+'25.12.17'!K119+'02.01.18'!K119</f>
        <v>24821.159999999996</v>
      </c>
      <c r="L119" s="26">
        <f>'10.01.17'!L97+'16.01.17'!L99+'23.01.17'!L110+'30.01.17'!L113+'06.02.17'!L116+'13.02.17'!L118+'20.02.17'!L118+'27.02.17'!L119+'06.03.17'!L119+'13.03.17'!L119+'20.03.17'!L119+'27.03.17'!L119+'03.04.17'!L119+'10.04.17'!L119+'18.04.17'!L119+'24.04.17'!L119+'03.05.17'!L119+'10.05.17'!L119+'15.05.17'!L119+'22.05.17'!L119+'29.05.17'!L119+'06.06.17'!L119+'12.06.17'!L119+'19.06.17'!L119+'26.06.17'!L119+'03.07.17'!L119+'10.07.17'!L119+'17.07.17'!L119+'24.07.17'!L119+'31.07.17'!L119+'07.08.17'!L119+'14.08.17'!L119+'21.08.17'!L119+'28.08.17'!L119+'04.09.17'!L119+'11.09.17'!L119+'18.09.17'!L119+'25.09.17'!L119+'02.10.17'!L119+'09.10.17'!L119+'16.10.17'!L119+'23.10.17'!L119+'30.10.17'!L119+'06.11.17'!L119+'13.11.17'!L119+'20.11.17'!L119+'27.11.17'!L119+'04.12.17'!L119+'11.12.17'!L119+'18.12.17'!L119+'25.12.17'!L119+'02.01.18'!L119</f>
        <v>24821.159999999996</v>
      </c>
      <c r="M119" s="27">
        <f t="shared" si="12"/>
        <v>0</v>
      </c>
      <c r="N119" s="25">
        <f>'10.01.17'!N97+'16.01.17'!N99+'23.01.17'!N110+'30.01.17'!N113+'06.02.17'!N116+'13.02.17'!N118+'20.02.17'!N118+'27.02.17'!N119+'06.03.17'!N119+'13.03.17'!N119+'20.03.17'!N119+'27.03.17'!N119+'03.04.17'!N119+'10.04.17'!N119+'18.04.17'!N119+'24.04.17'!N119+'03.05.17'!N119+'10.05.17'!N119+'15.05.17'!N119+'22.05.17'!N119+'29.05.17'!N119+'06.06.17'!N119+'12.06.17'!N119+'19.06.17'!N119+'26.06.17'!N119+'03.07.17'!N119+'10.07.17'!N119+'17.07.17'!N119+'24.07.17'!N119+'31.07.17'!N119+'07.08.17'!N119+'14.08.17'!N119+'21.08.17'!N119+'28.08.17'!N119+'04.09.17'!N119+'11.09.17'!N119+'18.09.17'!N119+'25.09.17'!N119+'02.10.17'!N119+'09.10.17'!N119+'16.10.17'!N119+'23.10.17'!N119+'30.10.17'!N119+'06.11.17'!N119+'13.11.17'!N119+'20.11.17'!N119+'27.11.17'!N119+'04.12.17'!N119+'11.12.17'!N119+'18.12.17'!N119+'25.12.17'!N119+'02.01.18'!N119</f>
        <v>21</v>
      </c>
      <c r="O119" s="26">
        <f>'10.01.17'!O97+'16.01.17'!O99+'23.01.17'!O110+'30.01.17'!O113+'06.02.17'!O116+'13.02.17'!O118+'20.02.17'!O118+'27.02.17'!O119+'06.03.17'!O119+'13.03.17'!O119+'20.03.17'!O119+'27.03.17'!O119+'03.04.17'!O119+'10.04.17'!O119+'18.04.17'!O119+'24.04.17'!O119+'03.05.17'!O119+'10.05.17'!O119+'15.05.17'!O119+'22.05.17'!O119+'29.05.17'!O119+'06.06.17'!O119+'12.06.17'!O119+'19.06.17'!O119+'26.06.17'!O119+'03.07.17'!O119+'10.07.17'!O119+'17.07.17'!O119+'24.07.17'!O119+'31.07.17'!O119+'07.08.17'!O119+'14.08.17'!O119+'21.08.17'!O119+'28.08.17'!O119+'04.09.17'!O119+'11.09.17'!O119+'18.09.17'!O119+'25.09.17'!O119+'02.10.17'!O119+'09.10.17'!O119+'16.10.17'!O119+'23.10.17'!O119+'30.10.17'!O119+'06.11.17'!O119+'13.11.17'!O119+'20.11.17'!O119+'27.11.17'!O119+'04.12.17'!O119+'11.12.17'!O119+'18.12.17'!O119+'25.12.17'!O119+'02.01.18'!O119</f>
        <v>30020.440000000002</v>
      </c>
      <c r="P119" s="26">
        <f>'10.01.17'!P97+'16.01.17'!P99+'23.01.17'!P110+'30.01.17'!P113+'06.02.17'!P116+'13.02.17'!P118+'20.02.17'!P118+'27.02.17'!P119+'06.03.17'!P119+'13.03.17'!P119+'20.03.17'!P119+'27.03.17'!P119+'03.04.17'!P119+'10.04.17'!P119+'18.04.17'!P119+'24.04.17'!P119+'03.05.17'!P119+'10.05.17'!P119+'15.05.17'!P119+'22.05.17'!P119+'29.05.17'!P119+'06.06.17'!P119+'12.06.17'!P119+'19.06.17'!P119+'26.06.17'!P119+'03.07.17'!P119+'10.07.17'!P119+'17.07.17'!P119+'24.07.17'!P119+'31.07.17'!P119+'07.08.17'!P119+'14.08.17'!P119+'21.08.17'!P119+'28.08.17'!P119+'04.09.17'!P119+'11.09.17'!P119+'18.09.17'!P119+'25.09.17'!P119+'02.10.17'!P119+'09.10.17'!P119+'16.10.17'!P119+'23.10.17'!P119+'30.10.17'!P119+'06.11.17'!P119+'13.11.17'!P119+'20.11.17'!P119+'27.11.17'!P119+'04.12.17'!P119+'11.12.17'!P119+'18.12.17'!P119+'25.12.17'!P119+'02.01.18'!P119</f>
        <v>30020.440000000002</v>
      </c>
      <c r="Q119" s="30">
        <f t="shared" si="8"/>
        <v>0</v>
      </c>
      <c r="R119" s="2">
        <v>1</v>
      </c>
      <c r="S119" s="2">
        <v>0</v>
      </c>
      <c r="T119" s="2" t="str">
        <f t="shared" si="9"/>
        <v/>
      </c>
      <c r="U119" s="2" t="str">
        <f t="shared" si="10"/>
        <v/>
      </c>
      <c r="V119" s="2" t="str">
        <f t="shared" si="11"/>
        <v/>
      </c>
      <c r="X119" s="60"/>
    </row>
    <row r="120" spans="1:24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f>'10.01.17'!H98+'16.01.17'!H100+'23.01.17'!H111+'30.01.17'!H114+'06.02.17'!H117+'13.02.17'!H119+'20.02.17'!H119+'27.02.17'!H120+'06.03.17'!H120+'13.03.17'!H120+'20.03.17'!H120+'27.03.17'!H120+'03.04.17'!H120+'10.04.17'!H120+'18.04.17'!H120+'24.04.17'!H120+'03.05.17'!H120+'10.05.17'!H120+'15.05.17'!H120+'22.05.17'!H120+'29.05.17'!H120+'06.06.17'!H120+'12.06.17'!H120+'19.06.17'!H120+'26.06.17'!H120+'03.07.17'!H120+'10.07.17'!H120+'17.07.17'!H120+'24.07.17'!H120+'31.07.17'!H120+'07.08.17'!H120+'14.08.17'!H120+'21.08.17'!H120+'28.08.17'!H120+'04.09.17'!H120+'11.09.17'!H120+'18.09.17'!H120+'25.09.17'!H120+'02.10.17'!H120+'09.10.17'!H120+'16.10.17'!H120+'23.10.17'!H120+'30.10.17'!H120+'06.11.17'!H120+'13.11.17'!H120+'20.11.17'!H120+'27.11.17'!H120+'04.12.17'!H120+'11.12.17'!H120+'18.12.17'!H120+'25.12.17'!H120+'02.01.18'!H120</f>
        <v>37</v>
      </c>
      <c r="I120" s="25">
        <f>'10.01.17'!I98+'16.01.17'!I100+'23.01.17'!I111+'30.01.17'!I114+'06.02.17'!I117+'13.02.17'!I119+'20.02.17'!I119+'27.02.17'!I120+'06.03.17'!I120+'13.03.17'!I120+'20.03.17'!I120+'27.03.17'!I120+'03.04.17'!I120+'10.04.17'!I120+'18.04.17'!I120+'24.04.17'!I120+'03.05.17'!I120+'10.05.17'!I120+'15.05.17'!I120+'22.05.17'!I120+'29.05.17'!I120+'06.06.17'!I120+'12.06.17'!I120+'19.06.17'!I120+'26.06.17'!I120+'03.07.17'!I120+'10.07.17'!I120+'17.07.17'!I120+'24.07.17'!I120+'31.07.17'!I120+'07.08.17'!I120+'14.08.17'!I120+'21.08.17'!I120+'28.08.17'!I120+'04.09.17'!I120+'11.09.17'!I120+'18.09.17'!I120+'25.09.17'!I120+'02.10.17'!I120+'09.10.17'!I120+'16.10.17'!I120+'23.10.17'!I120+'30.10.17'!I120+'06.11.17'!I120+'13.11.17'!I120+'20.11.17'!I120+'27.11.17'!I120+'04.12.17'!I120+'11.12.17'!I120+'18.12.17'!I120+'25.12.17'!I120+'02.01.18'!I120</f>
        <v>14</v>
      </c>
      <c r="J120" s="25">
        <f>'10.01.17'!J98+'16.01.17'!J100+'23.01.17'!J111+'30.01.17'!J114+'06.02.17'!J117+'13.02.17'!J119+'20.02.17'!J119+'27.02.17'!J120+'06.03.17'!J120+'13.03.17'!J120+'20.03.17'!J120+'27.03.17'!J120+'03.04.17'!J120+'10.04.17'!J120+'18.04.17'!J120+'24.04.17'!J120+'03.05.17'!J120+'10.05.17'!J120+'15.05.17'!J120+'22.05.17'!J120+'29.05.17'!J120+'06.06.17'!J120+'12.06.17'!J120+'19.06.17'!J120+'26.06.17'!J120+'03.07.17'!J120+'10.07.17'!J120+'17.07.17'!J120+'24.07.17'!J120+'31.07.17'!J120+'07.08.17'!J120+'14.08.17'!J120+'21.08.17'!J120+'28.08.17'!J120+'04.09.17'!J120+'11.09.17'!J120+'18.09.17'!J120+'25.09.17'!J120+'02.10.17'!J120+'09.10.17'!J120+'16.10.17'!J120+'23.10.17'!J120+'30.10.17'!J120+'06.11.17'!J120+'13.11.17'!J120+'20.11.17'!J120+'27.11.17'!J120+'04.12.17'!J120+'11.12.17'!J120+'18.12.17'!J120+'25.12.17'!J120+'02.01.18'!J120</f>
        <v>15</v>
      </c>
      <c r="K120" s="26">
        <f>'10.01.17'!K98+'16.01.17'!K100+'23.01.17'!K111+'30.01.17'!K114+'06.02.17'!K117+'13.02.17'!K119+'20.02.17'!K119+'27.02.17'!K120+'06.03.17'!K120+'13.03.17'!K120+'20.03.17'!K120+'27.03.17'!K120+'03.04.17'!K120+'10.04.17'!K120+'18.04.17'!K120+'24.04.17'!K120+'03.05.17'!K120+'10.05.17'!K120+'15.05.17'!K120+'22.05.17'!K120+'29.05.17'!K120+'06.06.17'!K120+'12.06.17'!K120+'19.06.17'!K120+'26.06.17'!K120+'03.07.17'!K120+'10.07.17'!K120+'17.07.17'!K120+'24.07.17'!K120+'31.07.17'!K120+'07.08.17'!K120+'14.08.17'!K120+'21.08.17'!K120+'28.08.17'!K120+'04.09.17'!K120+'11.09.17'!K120+'18.09.17'!K120+'25.09.17'!K120+'02.10.17'!K120+'09.10.17'!K120+'16.10.17'!K120+'23.10.17'!K120+'30.10.17'!K120+'06.11.17'!K120+'13.11.17'!K120+'20.11.17'!K120+'27.11.17'!K120+'04.12.17'!K120+'11.12.17'!K120+'18.12.17'!K120+'25.12.17'!K120+'02.01.18'!K120</f>
        <v>18591.36</v>
      </c>
      <c r="L120" s="26">
        <f>'10.01.17'!L98+'16.01.17'!L100+'23.01.17'!L111+'30.01.17'!L114+'06.02.17'!L117+'13.02.17'!L119+'20.02.17'!L119+'27.02.17'!L120+'06.03.17'!L120+'13.03.17'!L120+'20.03.17'!L120+'27.03.17'!L120+'03.04.17'!L120+'10.04.17'!L120+'18.04.17'!L120+'24.04.17'!L120+'03.05.17'!L120+'10.05.17'!L120+'15.05.17'!L120+'22.05.17'!L120+'29.05.17'!L120+'06.06.17'!L120+'12.06.17'!L120+'19.06.17'!L120+'26.06.17'!L120+'03.07.17'!L120+'10.07.17'!L120+'17.07.17'!L120+'24.07.17'!L120+'31.07.17'!L120+'07.08.17'!L120+'14.08.17'!L120+'21.08.17'!L120+'28.08.17'!L120+'04.09.17'!L120+'11.09.17'!L120+'18.09.17'!L120+'25.09.17'!L120+'02.10.17'!L120+'09.10.17'!L120+'16.10.17'!L120+'23.10.17'!L120+'30.10.17'!L120+'06.11.17'!L120+'13.11.17'!L120+'20.11.17'!L120+'27.11.17'!L120+'04.12.17'!L120+'11.12.17'!L120+'18.12.17'!L120+'25.12.17'!L120+'02.01.18'!L120</f>
        <v>18591.36</v>
      </c>
      <c r="M120" s="27">
        <f t="shared" si="12"/>
        <v>0</v>
      </c>
      <c r="N120" s="25">
        <f>'10.01.17'!N98+'16.01.17'!N100+'23.01.17'!N111+'30.01.17'!N114+'06.02.17'!N117+'13.02.17'!N119+'20.02.17'!N119+'27.02.17'!N120+'06.03.17'!N120+'13.03.17'!N120+'20.03.17'!N120+'27.03.17'!N120+'03.04.17'!N120+'10.04.17'!N120+'18.04.17'!N120+'24.04.17'!N120+'03.05.17'!N120+'10.05.17'!N120+'15.05.17'!N120+'22.05.17'!N120+'29.05.17'!N120+'06.06.17'!N120+'12.06.17'!N120+'19.06.17'!N120+'26.06.17'!N120+'03.07.17'!N120+'10.07.17'!N120+'17.07.17'!N120+'24.07.17'!N120+'31.07.17'!N120+'07.08.17'!N120+'14.08.17'!N120+'21.08.17'!N120+'28.08.17'!N120+'04.09.17'!N120+'11.09.17'!N120+'18.09.17'!N120+'25.09.17'!N120+'02.10.17'!N120+'09.10.17'!N120+'16.10.17'!N120+'23.10.17'!N120+'30.10.17'!N120+'06.11.17'!N120+'13.11.17'!N120+'20.11.17'!N120+'27.11.17'!N120+'04.12.17'!N120+'11.12.17'!N120+'18.12.17'!N120+'25.12.17'!N120+'02.01.18'!N120</f>
        <v>0</v>
      </c>
      <c r="O120" s="26">
        <f>'10.01.17'!O98+'16.01.17'!O100+'23.01.17'!O111+'30.01.17'!O114+'06.02.17'!O117+'13.02.17'!O119+'20.02.17'!O119+'27.02.17'!O120+'06.03.17'!O120+'13.03.17'!O120+'20.03.17'!O120+'27.03.17'!O120+'03.04.17'!O120+'10.04.17'!O120+'18.04.17'!O120+'24.04.17'!O120+'03.05.17'!O120+'10.05.17'!O120+'15.05.17'!O120+'22.05.17'!O120+'29.05.17'!O120+'06.06.17'!O120+'12.06.17'!O120+'19.06.17'!O120+'26.06.17'!O120+'03.07.17'!O120+'10.07.17'!O120+'17.07.17'!O120+'24.07.17'!O120+'31.07.17'!O120+'07.08.17'!O120+'14.08.17'!O120+'21.08.17'!O120+'28.08.17'!O120+'04.09.17'!O120+'11.09.17'!O120+'18.09.17'!O120+'25.09.17'!O120+'02.10.17'!O120+'09.10.17'!O120+'16.10.17'!O120+'23.10.17'!O120+'30.10.17'!O120+'06.11.17'!O120+'13.11.17'!O120+'20.11.17'!O120+'27.11.17'!O120+'04.12.17'!O120+'11.12.17'!O120+'18.12.17'!O120+'25.12.17'!O120+'02.01.18'!O120</f>
        <v>0</v>
      </c>
      <c r="P120" s="26">
        <f>'10.01.17'!P98+'16.01.17'!P100+'23.01.17'!P111+'30.01.17'!P114+'06.02.17'!P117+'13.02.17'!P119+'20.02.17'!P119+'27.02.17'!P120+'06.03.17'!P120+'13.03.17'!P120+'20.03.17'!P120+'27.03.17'!P120+'03.04.17'!P120+'10.04.17'!P120+'18.04.17'!P120+'24.04.17'!P120+'03.05.17'!P120+'10.05.17'!P120+'15.05.17'!P120+'22.05.17'!P120+'29.05.17'!P120+'06.06.17'!P120+'12.06.17'!P120+'19.06.17'!P120+'26.06.17'!P120+'03.07.17'!P120+'10.07.17'!P120+'17.07.17'!P120+'24.07.17'!P120+'31.07.17'!P120+'07.08.17'!P120+'14.08.17'!P120+'21.08.17'!P120+'28.08.17'!P120+'04.09.17'!P120+'11.09.17'!P120+'18.09.17'!P120+'25.09.17'!P120+'02.10.17'!P120+'09.10.17'!P120+'16.10.17'!P120+'23.10.17'!P120+'30.10.17'!P120+'06.11.17'!P120+'13.11.17'!P120+'20.11.17'!P120+'27.11.17'!P120+'04.12.17'!P120+'11.12.17'!P120+'18.12.17'!P120+'25.12.17'!P120+'02.01.18'!P120</f>
        <v>0</v>
      </c>
      <c r="Q120" s="30">
        <f t="shared" si="8"/>
        <v>0</v>
      </c>
      <c r="R120" s="2">
        <v>1</v>
      </c>
      <c r="S120" s="2">
        <v>0</v>
      </c>
      <c r="T120" s="2" t="str">
        <f t="shared" si="9"/>
        <v/>
      </c>
      <c r="U120" s="2" t="str">
        <f t="shared" si="10"/>
        <v/>
      </c>
      <c r="V120" s="2" t="str">
        <f t="shared" si="11"/>
        <v/>
      </c>
      <c r="X120" s="60"/>
    </row>
    <row r="121" spans="1:24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f>'10.01.17'!H99+'16.01.17'!H101+'23.01.17'!H112+'30.01.17'!H115+'06.02.17'!H118+'13.02.17'!H120+'20.02.17'!H120+'27.02.17'!H121+'06.03.17'!H121+'13.03.17'!H121+'20.03.17'!H121+'27.03.17'!H121+'03.04.17'!H121+'10.04.17'!H121+'18.04.17'!H121+'24.04.17'!H121+'03.05.17'!H121+'10.05.17'!H121+'15.05.17'!H121+'22.05.17'!H121+'29.05.17'!H121+'06.06.17'!H121+'12.06.17'!H121+'19.06.17'!H121+'26.06.17'!H121+'03.07.17'!H121+'10.07.17'!H121+'17.07.17'!H121+'24.07.17'!H121+'31.07.17'!H121+'07.08.17'!H121+'14.08.17'!H121+'21.08.17'!H121+'28.08.17'!H121+'04.09.17'!H121+'11.09.17'!H121+'18.09.17'!H121+'25.09.17'!H121+'02.10.17'!H121+'09.10.17'!H121+'16.10.17'!H121+'23.10.17'!H121+'30.10.17'!H121+'06.11.17'!H121+'13.11.17'!H121+'20.11.17'!H121+'27.11.17'!H121+'04.12.17'!H121+'11.12.17'!H121+'18.12.17'!H121+'25.12.17'!H121+'02.01.18'!H121</f>
        <v>17</v>
      </c>
      <c r="I121" s="25">
        <f>'10.01.17'!I99+'16.01.17'!I101+'23.01.17'!I112+'30.01.17'!I115+'06.02.17'!I118+'13.02.17'!I120+'20.02.17'!I120+'27.02.17'!I121+'06.03.17'!I121+'13.03.17'!I121+'20.03.17'!I121+'27.03.17'!I121+'03.04.17'!I121+'10.04.17'!I121+'18.04.17'!I121+'24.04.17'!I121+'03.05.17'!I121+'10.05.17'!I121+'15.05.17'!I121+'22.05.17'!I121+'29.05.17'!I121+'06.06.17'!I121+'12.06.17'!I121+'19.06.17'!I121+'26.06.17'!I121+'03.07.17'!I121+'10.07.17'!I121+'17.07.17'!I121+'24.07.17'!I121+'31.07.17'!I121+'07.08.17'!I121+'14.08.17'!I121+'21.08.17'!I121+'28.08.17'!I121+'04.09.17'!I121+'11.09.17'!I121+'18.09.17'!I121+'25.09.17'!I121+'02.10.17'!I121+'09.10.17'!I121+'16.10.17'!I121+'23.10.17'!I121+'30.10.17'!I121+'06.11.17'!I121+'13.11.17'!I121+'20.11.17'!I121+'27.11.17'!I121+'04.12.17'!I121+'11.12.17'!I121+'18.12.17'!I121+'25.12.17'!I121+'02.01.18'!I121</f>
        <v>11</v>
      </c>
      <c r="J121" s="25">
        <f>'10.01.17'!J99+'16.01.17'!J101+'23.01.17'!J112+'30.01.17'!J115+'06.02.17'!J118+'13.02.17'!J120+'20.02.17'!J120+'27.02.17'!J121+'06.03.17'!J121+'13.03.17'!J121+'20.03.17'!J121+'27.03.17'!J121+'03.04.17'!J121+'10.04.17'!J121+'18.04.17'!J121+'24.04.17'!J121+'03.05.17'!J121+'10.05.17'!J121+'15.05.17'!J121+'22.05.17'!J121+'29.05.17'!J121+'06.06.17'!J121+'12.06.17'!J121+'19.06.17'!J121+'26.06.17'!J121+'03.07.17'!J121+'10.07.17'!J121+'17.07.17'!J121+'24.07.17'!J121+'31.07.17'!J121+'07.08.17'!J121+'14.08.17'!J121+'21.08.17'!J121+'28.08.17'!J121+'04.09.17'!J121+'11.09.17'!J121+'18.09.17'!J121+'25.09.17'!J121+'02.10.17'!J121+'09.10.17'!J121+'16.10.17'!J121+'23.10.17'!J121+'30.10.17'!J121+'06.11.17'!J121+'13.11.17'!J121+'20.11.17'!J121+'27.11.17'!J121+'04.12.17'!J121+'11.12.17'!J121+'18.12.17'!J121+'25.12.17'!J121+'02.01.18'!J121</f>
        <v>18</v>
      </c>
      <c r="K121" s="26">
        <f>'10.01.17'!K99+'16.01.17'!K101+'23.01.17'!K112+'30.01.17'!K115+'06.02.17'!K118+'13.02.17'!K120+'20.02.17'!K120+'27.02.17'!K121+'06.03.17'!K121+'13.03.17'!K121+'20.03.17'!K121+'27.03.17'!K121+'03.04.17'!K121+'10.04.17'!K121+'18.04.17'!K121+'24.04.17'!K121+'03.05.17'!K121+'10.05.17'!K121+'15.05.17'!K121+'22.05.17'!K121+'29.05.17'!K121+'06.06.17'!K121+'12.06.17'!K121+'19.06.17'!K121+'26.06.17'!K121+'03.07.17'!K121+'10.07.17'!K121+'17.07.17'!K121+'24.07.17'!K121+'31.07.17'!K121+'07.08.17'!K121+'14.08.17'!K121+'21.08.17'!K121+'28.08.17'!K121+'04.09.17'!K121+'11.09.17'!K121+'18.09.17'!K121+'25.09.17'!K121+'02.10.17'!K121+'09.10.17'!K121+'16.10.17'!K121+'23.10.17'!K121+'30.10.17'!K121+'06.11.17'!K121+'13.11.17'!K121+'20.11.17'!K121+'27.11.17'!K121+'04.12.17'!K121+'11.12.17'!K121+'18.12.17'!K121+'25.12.17'!K121+'02.01.18'!K121</f>
        <v>18714.990000000002</v>
      </c>
      <c r="L121" s="26">
        <f>'10.01.17'!L99+'16.01.17'!L101+'23.01.17'!L112+'30.01.17'!L115+'06.02.17'!L118+'13.02.17'!L120+'20.02.17'!L120+'27.02.17'!L121+'06.03.17'!L121+'13.03.17'!L121+'20.03.17'!L121+'27.03.17'!L121+'03.04.17'!L121+'10.04.17'!L121+'18.04.17'!L121+'24.04.17'!L121+'03.05.17'!L121+'10.05.17'!L121+'15.05.17'!L121+'22.05.17'!L121+'29.05.17'!L121+'06.06.17'!L121+'12.06.17'!L121+'19.06.17'!L121+'26.06.17'!L121+'03.07.17'!L121+'10.07.17'!L121+'17.07.17'!L121+'24.07.17'!L121+'31.07.17'!L121+'07.08.17'!L121+'14.08.17'!L121+'21.08.17'!L121+'28.08.17'!L121+'04.09.17'!L121+'11.09.17'!L121+'18.09.17'!L121+'25.09.17'!L121+'02.10.17'!L121+'09.10.17'!L121+'16.10.17'!L121+'23.10.17'!L121+'30.10.17'!L121+'06.11.17'!L121+'13.11.17'!L121+'20.11.17'!L121+'27.11.17'!L121+'04.12.17'!L121+'11.12.17'!L121+'18.12.17'!L121+'25.12.17'!L121+'02.01.18'!L121</f>
        <v>18714.990000000002</v>
      </c>
      <c r="M121" s="27">
        <f t="shared" si="12"/>
        <v>0</v>
      </c>
      <c r="N121" s="25">
        <f>'10.01.17'!N99+'16.01.17'!N101+'23.01.17'!N112+'30.01.17'!N115+'06.02.17'!N118+'13.02.17'!N120+'20.02.17'!N120+'27.02.17'!N121+'06.03.17'!N121+'13.03.17'!N121+'20.03.17'!N121+'27.03.17'!N121+'03.04.17'!N121+'10.04.17'!N121+'18.04.17'!N121+'24.04.17'!N121+'03.05.17'!N121+'10.05.17'!N121+'15.05.17'!N121+'22.05.17'!N121+'29.05.17'!N121+'06.06.17'!N121+'12.06.17'!N121+'19.06.17'!N121+'26.06.17'!N121+'03.07.17'!N121+'10.07.17'!N121+'17.07.17'!N121+'24.07.17'!N121+'31.07.17'!N121+'07.08.17'!N121+'14.08.17'!N121+'21.08.17'!N121+'28.08.17'!N121+'04.09.17'!N121+'11.09.17'!N121+'18.09.17'!N121+'25.09.17'!N121+'02.10.17'!N121+'09.10.17'!N121+'16.10.17'!N121+'23.10.17'!N121+'30.10.17'!N121+'06.11.17'!N121+'13.11.17'!N121+'20.11.17'!N121+'27.11.17'!N121+'04.12.17'!N121+'11.12.17'!N121+'18.12.17'!N121+'25.12.17'!N121+'02.01.18'!N121</f>
        <v>15</v>
      </c>
      <c r="O121" s="26">
        <f>'10.01.17'!O99+'16.01.17'!O101+'23.01.17'!O112+'30.01.17'!O115+'06.02.17'!O118+'13.02.17'!O120+'20.02.17'!O120+'27.02.17'!O121+'06.03.17'!O121+'13.03.17'!O121+'20.03.17'!O121+'27.03.17'!O121+'03.04.17'!O121+'10.04.17'!O121+'18.04.17'!O121+'24.04.17'!O121+'03.05.17'!O121+'10.05.17'!O121+'15.05.17'!O121+'22.05.17'!O121+'29.05.17'!O121+'06.06.17'!O121+'12.06.17'!O121+'19.06.17'!O121+'26.06.17'!O121+'03.07.17'!O121+'10.07.17'!O121+'17.07.17'!O121+'24.07.17'!O121+'31.07.17'!O121+'07.08.17'!O121+'14.08.17'!O121+'21.08.17'!O121+'28.08.17'!O121+'04.09.17'!O121+'11.09.17'!O121+'18.09.17'!O121+'25.09.17'!O121+'02.10.17'!O121+'09.10.17'!O121+'16.10.17'!O121+'23.10.17'!O121+'30.10.17'!O121+'06.11.17'!O121+'13.11.17'!O121+'20.11.17'!O121+'27.11.17'!O121+'04.12.17'!O121+'11.12.17'!O121+'18.12.17'!O121+'25.12.17'!O121+'02.01.18'!O121</f>
        <v>14129.97</v>
      </c>
      <c r="P121" s="26">
        <f>'10.01.17'!P99+'16.01.17'!P101+'23.01.17'!P112+'30.01.17'!P115+'06.02.17'!P118+'13.02.17'!P120+'20.02.17'!P120+'27.02.17'!P121+'06.03.17'!P121+'13.03.17'!P121+'20.03.17'!P121+'27.03.17'!P121+'03.04.17'!P121+'10.04.17'!P121+'18.04.17'!P121+'24.04.17'!P121+'03.05.17'!P121+'10.05.17'!P121+'15.05.17'!P121+'22.05.17'!P121+'29.05.17'!P121+'06.06.17'!P121+'12.06.17'!P121+'19.06.17'!P121+'26.06.17'!P121+'03.07.17'!P121+'10.07.17'!P121+'17.07.17'!P121+'24.07.17'!P121+'31.07.17'!P121+'07.08.17'!P121+'14.08.17'!P121+'21.08.17'!P121+'28.08.17'!P121+'04.09.17'!P121+'11.09.17'!P121+'18.09.17'!P121+'25.09.17'!P121+'02.10.17'!P121+'09.10.17'!P121+'16.10.17'!P121+'23.10.17'!P121+'30.10.17'!P121+'06.11.17'!P121+'13.11.17'!P121+'20.11.17'!P121+'27.11.17'!P121+'04.12.17'!P121+'11.12.17'!P121+'18.12.17'!P121+'25.12.17'!P121+'02.01.18'!P121</f>
        <v>14129.97</v>
      </c>
      <c r="Q121" s="30">
        <f t="shared" si="8"/>
        <v>0</v>
      </c>
      <c r="R121" s="2">
        <v>1</v>
      </c>
      <c r="S121" s="2">
        <v>0</v>
      </c>
      <c r="T121" s="2" t="str">
        <f t="shared" si="9"/>
        <v/>
      </c>
      <c r="U121" s="2" t="str">
        <f t="shared" si="10"/>
        <v/>
      </c>
      <c r="V121" s="2" t="str">
        <f t="shared" si="11"/>
        <v/>
      </c>
      <c r="X121" s="60"/>
    </row>
    <row r="122" spans="1:24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f>'10.01.17'!H100+'16.01.17'!H102+'23.01.17'!H113+'30.01.17'!H116+'06.02.17'!H119+'13.02.17'!H121+'20.02.17'!H121+'27.02.17'!H122+'06.03.17'!H122+'13.03.17'!H122+'20.03.17'!H122+'27.03.17'!H122+'03.04.17'!H122+'10.04.17'!H122+'18.04.17'!H122+'24.04.17'!H122+'03.05.17'!H122+'10.05.17'!H122+'15.05.17'!H122+'22.05.17'!H122+'29.05.17'!H122+'06.06.17'!H122+'12.06.17'!H122+'19.06.17'!H122+'26.06.17'!H122+'03.07.17'!H122+'10.07.17'!H122+'17.07.17'!H122+'24.07.17'!H122+'31.07.17'!H122+'07.08.17'!H122+'14.08.17'!H122+'21.08.17'!H122+'28.08.17'!H122+'04.09.17'!H122+'11.09.17'!H122+'18.09.17'!H122+'25.09.17'!H122+'02.10.17'!H122+'09.10.17'!H122+'16.10.17'!H122+'23.10.17'!H122+'30.10.17'!H122+'06.11.17'!H122+'13.11.17'!H122+'20.11.17'!H122+'27.11.17'!H122+'04.12.17'!H122+'11.12.17'!H122+'18.12.17'!H122+'25.12.17'!H122+'02.01.18'!H122</f>
        <v>16</v>
      </c>
      <c r="I122" s="25">
        <f>'10.01.17'!I100+'16.01.17'!I102+'23.01.17'!I113+'30.01.17'!I116+'06.02.17'!I119+'13.02.17'!I121+'20.02.17'!I121+'27.02.17'!I122+'06.03.17'!I122+'13.03.17'!I122+'20.03.17'!I122+'27.03.17'!I122+'03.04.17'!I122+'10.04.17'!I122+'18.04.17'!I122+'24.04.17'!I122+'03.05.17'!I122+'10.05.17'!I122+'15.05.17'!I122+'22.05.17'!I122+'29.05.17'!I122+'06.06.17'!I122+'12.06.17'!I122+'19.06.17'!I122+'26.06.17'!I122+'03.07.17'!I122+'10.07.17'!I122+'17.07.17'!I122+'24.07.17'!I122+'31.07.17'!I122+'07.08.17'!I122+'14.08.17'!I122+'21.08.17'!I122+'28.08.17'!I122+'04.09.17'!I122+'11.09.17'!I122+'18.09.17'!I122+'25.09.17'!I122+'02.10.17'!I122+'09.10.17'!I122+'16.10.17'!I122+'23.10.17'!I122+'30.10.17'!I122+'06.11.17'!I122+'13.11.17'!I122+'20.11.17'!I122+'27.11.17'!I122+'04.12.17'!I122+'11.12.17'!I122+'18.12.17'!I122+'25.12.17'!I122+'02.01.18'!I122</f>
        <v>11</v>
      </c>
      <c r="J122" s="25">
        <f>'10.01.17'!J100+'16.01.17'!J102+'23.01.17'!J113+'30.01.17'!J116+'06.02.17'!J119+'13.02.17'!J121+'20.02.17'!J121+'27.02.17'!J122+'06.03.17'!J122+'13.03.17'!J122+'20.03.17'!J122+'27.03.17'!J122+'03.04.17'!J122+'10.04.17'!J122+'18.04.17'!J122+'24.04.17'!J122+'03.05.17'!J122+'10.05.17'!J122+'15.05.17'!J122+'22.05.17'!J122+'29.05.17'!J122+'06.06.17'!J122+'12.06.17'!J122+'19.06.17'!J122+'26.06.17'!J122+'03.07.17'!J122+'10.07.17'!J122+'17.07.17'!J122+'24.07.17'!J122+'31.07.17'!J122+'07.08.17'!J122+'14.08.17'!J122+'21.08.17'!J122+'28.08.17'!J122+'04.09.17'!J122+'11.09.17'!J122+'18.09.17'!J122+'25.09.17'!J122+'02.10.17'!J122+'09.10.17'!J122+'16.10.17'!J122+'23.10.17'!J122+'30.10.17'!J122+'06.11.17'!J122+'13.11.17'!J122+'20.11.17'!J122+'27.11.17'!J122+'04.12.17'!J122+'11.12.17'!J122+'18.12.17'!J122+'25.12.17'!J122+'02.01.18'!J122</f>
        <v>12</v>
      </c>
      <c r="K122" s="26">
        <f>'10.01.17'!K100+'16.01.17'!K102+'23.01.17'!K113+'30.01.17'!K116+'06.02.17'!K119+'13.02.17'!K121+'20.02.17'!K121+'27.02.17'!K122+'06.03.17'!K122+'13.03.17'!K122+'20.03.17'!K122+'27.03.17'!K122+'03.04.17'!K122+'10.04.17'!K122+'18.04.17'!K122+'24.04.17'!K122+'03.05.17'!K122+'10.05.17'!K122+'15.05.17'!K122+'22.05.17'!K122+'29.05.17'!K122+'06.06.17'!K122+'12.06.17'!K122+'19.06.17'!K122+'26.06.17'!K122+'03.07.17'!K122+'10.07.17'!K122+'17.07.17'!K122+'24.07.17'!K122+'31.07.17'!K122+'07.08.17'!K122+'14.08.17'!K122+'21.08.17'!K122+'28.08.17'!K122+'04.09.17'!K122+'11.09.17'!K122+'18.09.17'!K122+'25.09.17'!K122+'02.10.17'!K122+'09.10.17'!K122+'16.10.17'!K122+'23.10.17'!K122+'30.10.17'!K122+'06.11.17'!K122+'13.11.17'!K122+'20.11.17'!K122+'27.11.17'!K122+'04.12.17'!K122+'11.12.17'!K122+'18.12.17'!K122+'25.12.17'!K122+'02.01.18'!K122</f>
        <v>5690.77</v>
      </c>
      <c r="L122" s="26">
        <f>'10.01.17'!L100+'16.01.17'!L102+'23.01.17'!L113+'30.01.17'!L116+'06.02.17'!L119+'13.02.17'!L121+'20.02.17'!L121+'27.02.17'!L122+'06.03.17'!L122+'13.03.17'!L122+'20.03.17'!L122+'27.03.17'!L122+'03.04.17'!L122+'10.04.17'!L122+'18.04.17'!L122+'24.04.17'!L122+'03.05.17'!L122+'10.05.17'!L122+'15.05.17'!L122+'22.05.17'!L122+'29.05.17'!L122+'06.06.17'!L122+'12.06.17'!L122+'19.06.17'!L122+'26.06.17'!L122+'03.07.17'!L122+'10.07.17'!L122+'17.07.17'!L122+'24.07.17'!L122+'31.07.17'!L122+'07.08.17'!L122+'14.08.17'!L122+'21.08.17'!L122+'28.08.17'!L122+'04.09.17'!L122+'11.09.17'!L122+'18.09.17'!L122+'25.09.17'!L122+'02.10.17'!L122+'09.10.17'!L122+'16.10.17'!L122+'23.10.17'!L122+'30.10.17'!L122+'06.11.17'!L122+'13.11.17'!L122+'20.11.17'!L122+'27.11.17'!L122+'04.12.17'!L122+'11.12.17'!L122+'18.12.17'!L122+'25.12.17'!L122+'02.01.18'!L122</f>
        <v>5690.77</v>
      </c>
      <c r="M122" s="27">
        <f t="shared" si="12"/>
        <v>0</v>
      </c>
      <c r="N122" s="25">
        <f>'10.01.17'!N100+'16.01.17'!N102+'23.01.17'!N113+'30.01.17'!N116+'06.02.17'!N119+'13.02.17'!N121+'20.02.17'!N121+'27.02.17'!N122+'06.03.17'!N122+'13.03.17'!N122+'20.03.17'!N122+'27.03.17'!N122+'03.04.17'!N122+'10.04.17'!N122+'18.04.17'!N122+'24.04.17'!N122+'03.05.17'!N122+'10.05.17'!N122+'15.05.17'!N122+'22.05.17'!N122+'29.05.17'!N122+'06.06.17'!N122+'12.06.17'!N122+'19.06.17'!N122+'26.06.17'!N122+'03.07.17'!N122+'10.07.17'!N122+'17.07.17'!N122+'24.07.17'!N122+'31.07.17'!N122+'07.08.17'!N122+'14.08.17'!N122+'21.08.17'!N122+'28.08.17'!N122+'04.09.17'!N122+'11.09.17'!N122+'18.09.17'!N122+'25.09.17'!N122+'02.10.17'!N122+'09.10.17'!N122+'16.10.17'!N122+'23.10.17'!N122+'30.10.17'!N122+'06.11.17'!N122+'13.11.17'!N122+'20.11.17'!N122+'27.11.17'!N122+'04.12.17'!N122+'11.12.17'!N122+'18.12.17'!N122+'25.12.17'!N122+'02.01.18'!N122</f>
        <v>0</v>
      </c>
      <c r="O122" s="26">
        <f>'10.01.17'!O100+'16.01.17'!O102+'23.01.17'!O113+'30.01.17'!O116+'06.02.17'!O119+'13.02.17'!O121+'20.02.17'!O121+'27.02.17'!O122+'06.03.17'!O122+'13.03.17'!O122+'20.03.17'!O122+'27.03.17'!O122+'03.04.17'!O122+'10.04.17'!O122+'18.04.17'!O122+'24.04.17'!O122+'03.05.17'!O122+'10.05.17'!O122+'15.05.17'!O122+'22.05.17'!O122+'29.05.17'!O122+'06.06.17'!O122+'12.06.17'!O122+'19.06.17'!O122+'26.06.17'!O122+'03.07.17'!O122+'10.07.17'!O122+'17.07.17'!O122+'24.07.17'!O122+'31.07.17'!O122+'07.08.17'!O122+'14.08.17'!O122+'21.08.17'!O122+'28.08.17'!O122+'04.09.17'!O122+'11.09.17'!O122+'18.09.17'!O122+'25.09.17'!O122+'02.10.17'!O122+'09.10.17'!O122+'16.10.17'!O122+'23.10.17'!O122+'30.10.17'!O122+'06.11.17'!O122+'13.11.17'!O122+'20.11.17'!O122+'27.11.17'!O122+'04.12.17'!O122+'11.12.17'!O122+'18.12.17'!O122+'25.12.17'!O122+'02.01.18'!O122</f>
        <v>0</v>
      </c>
      <c r="P122" s="26">
        <f>'10.01.17'!P100+'16.01.17'!P102+'23.01.17'!P113+'30.01.17'!P116+'06.02.17'!P119+'13.02.17'!P121+'20.02.17'!P121+'27.02.17'!P122+'06.03.17'!P122+'13.03.17'!P122+'20.03.17'!P122+'27.03.17'!P122+'03.04.17'!P122+'10.04.17'!P122+'18.04.17'!P122+'24.04.17'!P122+'03.05.17'!P122+'10.05.17'!P122+'15.05.17'!P122+'22.05.17'!P122+'29.05.17'!P122+'06.06.17'!P122+'12.06.17'!P122+'19.06.17'!P122+'26.06.17'!P122+'03.07.17'!P122+'10.07.17'!P122+'17.07.17'!P122+'24.07.17'!P122+'31.07.17'!P122+'07.08.17'!P122+'14.08.17'!P122+'21.08.17'!P122+'28.08.17'!P122+'04.09.17'!P122+'11.09.17'!P122+'18.09.17'!P122+'25.09.17'!P122+'02.10.17'!P122+'09.10.17'!P122+'16.10.17'!P122+'23.10.17'!P122+'30.10.17'!P122+'06.11.17'!P122+'13.11.17'!P122+'20.11.17'!P122+'27.11.17'!P122+'04.12.17'!P122+'11.12.17'!P122+'18.12.17'!P122+'25.12.17'!P122+'02.01.18'!P122</f>
        <v>0</v>
      </c>
      <c r="Q122" s="30">
        <f t="shared" si="8"/>
        <v>0</v>
      </c>
      <c r="R122" s="2">
        <v>1</v>
      </c>
      <c r="S122" s="2">
        <v>0</v>
      </c>
      <c r="T122" s="2" t="str">
        <f t="shared" si="9"/>
        <v/>
      </c>
      <c r="U122" s="2" t="str">
        <f t="shared" si="10"/>
        <v/>
      </c>
      <c r="V122" s="2" t="str">
        <f t="shared" si="11"/>
        <v/>
      </c>
      <c r="X122" s="60"/>
    </row>
    <row r="123" spans="1:24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f>'10.01.17'!H101+'16.01.17'!H103+'23.01.17'!H114+'30.01.17'!H117+'06.02.17'!H120+'13.02.17'!H122+'20.02.17'!H122+'27.02.17'!H123+'06.03.17'!H123+'13.03.17'!H123+'20.03.17'!H123+'27.03.17'!H123+'03.04.17'!H123+'10.04.17'!H123+'18.04.17'!H123+'24.04.17'!H123+'03.05.17'!H123+'10.05.17'!H123+'15.05.17'!H123+'22.05.17'!H123+'29.05.17'!H123+'06.06.17'!H123+'12.06.17'!H123+'19.06.17'!H123+'26.06.17'!H123+'03.07.17'!H123+'10.07.17'!H123+'17.07.17'!H123+'24.07.17'!H123+'31.07.17'!H123+'07.08.17'!H123+'14.08.17'!H123+'21.08.17'!H123+'28.08.17'!H123+'04.09.17'!H123+'11.09.17'!H123+'18.09.17'!H123+'25.09.17'!H123+'02.10.17'!H123+'09.10.17'!H123+'16.10.17'!H123+'23.10.17'!H123+'30.10.17'!H123+'06.11.17'!H123+'13.11.17'!H123+'20.11.17'!H123+'27.11.17'!H123+'04.12.17'!H123+'11.12.17'!H123+'18.12.17'!H123+'25.12.17'!H123+'02.01.18'!H123</f>
        <v>51</v>
      </c>
      <c r="I123" s="25">
        <f>'10.01.17'!I101+'16.01.17'!I103+'23.01.17'!I114+'30.01.17'!I117+'06.02.17'!I120+'13.02.17'!I122+'20.02.17'!I122+'27.02.17'!I123+'06.03.17'!I123+'13.03.17'!I123+'20.03.17'!I123+'27.03.17'!I123+'03.04.17'!I123+'10.04.17'!I123+'18.04.17'!I123+'24.04.17'!I123+'03.05.17'!I123+'10.05.17'!I123+'15.05.17'!I123+'22.05.17'!I123+'29.05.17'!I123+'06.06.17'!I123+'12.06.17'!I123+'19.06.17'!I123+'26.06.17'!I123+'03.07.17'!I123+'10.07.17'!I123+'17.07.17'!I123+'24.07.17'!I123+'31.07.17'!I123+'07.08.17'!I123+'14.08.17'!I123+'21.08.17'!I123+'28.08.17'!I123+'04.09.17'!I123+'11.09.17'!I123+'18.09.17'!I123+'25.09.17'!I123+'02.10.17'!I123+'09.10.17'!I123+'16.10.17'!I123+'23.10.17'!I123+'30.10.17'!I123+'06.11.17'!I123+'13.11.17'!I123+'20.11.17'!I123+'27.11.17'!I123+'04.12.17'!I123+'11.12.17'!I123+'18.12.17'!I123+'25.12.17'!I123+'02.01.18'!I123</f>
        <v>39</v>
      </c>
      <c r="J123" s="25">
        <f>'10.01.17'!J101+'16.01.17'!J103+'23.01.17'!J114+'30.01.17'!J117+'06.02.17'!J120+'13.02.17'!J122+'20.02.17'!J122+'27.02.17'!J123+'06.03.17'!J123+'13.03.17'!J123+'20.03.17'!J123+'27.03.17'!J123+'03.04.17'!J123+'10.04.17'!J123+'18.04.17'!J123+'24.04.17'!J123+'03.05.17'!J123+'10.05.17'!J123+'15.05.17'!J123+'22.05.17'!J123+'29.05.17'!J123+'06.06.17'!J123+'12.06.17'!J123+'19.06.17'!J123+'26.06.17'!J123+'03.07.17'!J123+'10.07.17'!J123+'17.07.17'!J123+'24.07.17'!J123+'31.07.17'!J123+'07.08.17'!J123+'14.08.17'!J123+'21.08.17'!J123+'28.08.17'!J123+'04.09.17'!J123+'11.09.17'!J123+'18.09.17'!J123+'25.09.17'!J123+'02.10.17'!J123+'09.10.17'!J123+'16.10.17'!J123+'23.10.17'!J123+'30.10.17'!J123+'06.11.17'!J123+'13.11.17'!J123+'20.11.17'!J123+'27.11.17'!J123+'04.12.17'!J123+'11.12.17'!J123+'18.12.17'!J123+'25.12.17'!J123+'02.01.18'!J123</f>
        <v>58</v>
      </c>
      <c r="K123" s="26">
        <f>'10.01.17'!K101+'16.01.17'!K103+'23.01.17'!K114+'30.01.17'!K117+'06.02.17'!K120+'13.02.17'!K122+'20.02.17'!K122+'27.02.17'!K123+'06.03.17'!K123+'13.03.17'!K123+'20.03.17'!K123+'27.03.17'!K123+'03.04.17'!K123+'10.04.17'!K123+'18.04.17'!K123+'24.04.17'!K123+'03.05.17'!K123+'10.05.17'!K123+'15.05.17'!K123+'22.05.17'!K123+'29.05.17'!K123+'06.06.17'!K123+'12.06.17'!K123+'19.06.17'!K123+'26.06.17'!K123+'03.07.17'!K123+'10.07.17'!K123+'17.07.17'!K123+'24.07.17'!K123+'31.07.17'!K123+'07.08.17'!K123+'14.08.17'!K123+'21.08.17'!K123+'28.08.17'!K123+'04.09.17'!K123+'11.09.17'!K123+'18.09.17'!K123+'25.09.17'!K123+'02.10.17'!K123+'09.10.17'!K123+'16.10.17'!K123+'23.10.17'!K123+'30.10.17'!K123+'06.11.17'!K123+'13.11.17'!K123+'20.11.17'!K123+'27.11.17'!K123+'04.12.17'!K123+'11.12.17'!K123+'18.12.17'!K123+'25.12.17'!K123+'02.01.18'!K123</f>
        <v>58083.330000000016</v>
      </c>
      <c r="L123" s="26">
        <f>'10.01.17'!L101+'16.01.17'!L103+'23.01.17'!L114+'30.01.17'!L117+'06.02.17'!L120+'13.02.17'!L122+'20.02.17'!L122+'27.02.17'!L123+'06.03.17'!L123+'13.03.17'!L123+'20.03.17'!L123+'27.03.17'!L123+'03.04.17'!L123+'10.04.17'!L123+'18.04.17'!L123+'24.04.17'!L123+'03.05.17'!L123+'10.05.17'!L123+'15.05.17'!L123+'22.05.17'!L123+'29.05.17'!L123+'06.06.17'!L123+'12.06.17'!L123+'19.06.17'!L123+'26.06.17'!L123+'03.07.17'!L123+'10.07.17'!L123+'17.07.17'!L123+'24.07.17'!L123+'31.07.17'!L123+'07.08.17'!L123+'14.08.17'!L123+'21.08.17'!L123+'28.08.17'!L123+'04.09.17'!L123+'11.09.17'!L123+'18.09.17'!L123+'25.09.17'!L123+'02.10.17'!L123+'09.10.17'!L123+'16.10.17'!L123+'23.10.17'!L123+'30.10.17'!L123+'06.11.17'!L123+'13.11.17'!L123+'20.11.17'!L123+'27.11.17'!L123+'04.12.17'!L123+'11.12.17'!L123+'18.12.17'!L123+'25.12.17'!L123+'02.01.18'!L123</f>
        <v>58083.33</v>
      </c>
      <c r="M123" s="27">
        <f t="shared" si="12"/>
        <v>0</v>
      </c>
      <c r="N123" s="25">
        <f>'10.01.17'!N101+'16.01.17'!N103+'23.01.17'!N114+'30.01.17'!N117+'06.02.17'!N120+'13.02.17'!N122+'20.02.17'!N122+'27.02.17'!N123+'06.03.17'!N123+'13.03.17'!N123+'20.03.17'!N123+'27.03.17'!N123+'03.04.17'!N123+'10.04.17'!N123+'18.04.17'!N123+'24.04.17'!N123+'03.05.17'!N123+'10.05.17'!N123+'15.05.17'!N123+'22.05.17'!N123+'29.05.17'!N123+'06.06.17'!N123+'12.06.17'!N123+'19.06.17'!N123+'26.06.17'!N123+'03.07.17'!N123+'10.07.17'!N123+'17.07.17'!N123+'24.07.17'!N123+'31.07.17'!N123+'07.08.17'!N123+'14.08.17'!N123+'21.08.17'!N123+'28.08.17'!N123+'04.09.17'!N123+'11.09.17'!N123+'18.09.17'!N123+'25.09.17'!N123+'02.10.17'!N123+'09.10.17'!N123+'16.10.17'!N123+'23.10.17'!N123+'30.10.17'!N123+'06.11.17'!N123+'13.11.17'!N123+'20.11.17'!N123+'27.11.17'!N123+'04.12.17'!N123+'11.12.17'!N123+'18.12.17'!N123+'25.12.17'!N123+'02.01.18'!N123</f>
        <v>18</v>
      </c>
      <c r="O123" s="26">
        <f>'10.01.17'!O101+'16.01.17'!O103+'23.01.17'!O114+'30.01.17'!O117+'06.02.17'!O120+'13.02.17'!O122+'20.02.17'!O122+'27.02.17'!O123+'06.03.17'!O123+'13.03.17'!O123+'20.03.17'!O123+'27.03.17'!O123+'03.04.17'!O123+'10.04.17'!O123+'18.04.17'!O123+'24.04.17'!O123+'03.05.17'!O123+'10.05.17'!O123+'15.05.17'!O123+'22.05.17'!O123+'29.05.17'!O123+'06.06.17'!O123+'12.06.17'!O123+'19.06.17'!O123+'26.06.17'!O123+'03.07.17'!O123+'10.07.17'!O123+'17.07.17'!O123+'24.07.17'!O123+'31.07.17'!O123+'07.08.17'!O123+'14.08.17'!O123+'21.08.17'!O123+'28.08.17'!O123+'04.09.17'!O123+'11.09.17'!O123+'18.09.17'!O123+'25.09.17'!O123+'02.10.17'!O123+'09.10.17'!O123+'16.10.17'!O123+'23.10.17'!O123+'30.10.17'!O123+'06.11.17'!O123+'13.11.17'!O123+'20.11.17'!O123+'27.11.17'!O123+'04.12.17'!O123+'11.12.17'!O123+'18.12.17'!O123+'25.12.17'!O123+'02.01.18'!O123</f>
        <v>39063.56</v>
      </c>
      <c r="P123" s="26">
        <f>'10.01.17'!P101+'16.01.17'!P103+'23.01.17'!P114+'30.01.17'!P117+'06.02.17'!P120+'13.02.17'!P122+'20.02.17'!P122+'27.02.17'!P123+'06.03.17'!P123+'13.03.17'!P123+'20.03.17'!P123+'27.03.17'!P123+'03.04.17'!P123+'10.04.17'!P123+'18.04.17'!P123+'24.04.17'!P123+'03.05.17'!P123+'10.05.17'!P123+'15.05.17'!P123+'22.05.17'!P123+'29.05.17'!P123+'06.06.17'!P123+'12.06.17'!P123+'19.06.17'!P123+'26.06.17'!P123+'03.07.17'!P123+'10.07.17'!P123+'17.07.17'!P123+'24.07.17'!P123+'31.07.17'!P123+'07.08.17'!P123+'14.08.17'!P123+'21.08.17'!P123+'28.08.17'!P123+'04.09.17'!P123+'11.09.17'!P123+'18.09.17'!P123+'25.09.17'!P123+'02.10.17'!P123+'09.10.17'!P123+'16.10.17'!P123+'23.10.17'!P123+'30.10.17'!P123+'06.11.17'!P123+'13.11.17'!P123+'20.11.17'!P123+'27.11.17'!P123+'04.12.17'!P123+'11.12.17'!P123+'18.12.17'!P123+'25.12.17'!P123+'02.01.18'!P123</f>
        <v>39063.56</v>
      </c>
      <c r="Q123" s="30">
        <f t="shared" si="8"/>
        <v>0</v>
      </c>
      <c r="R123" s="2">
        <v>1</v>
      </c>
      <c r="S123" s="2">
        <v>0</v>
      </c>
      <c r="T123" s="2" t="str">
        <f t="shared" si="9"/>
        <v/>
      </c>
      <c r="U123" s="2" t="str">
        <f t="shared" si="10"/>
        <v/>
      </c>
      <c r="V123" s="2" t="str">
        <f t="shared" si="11"/>
        <v/>
      </c>
      <c r="X123" s="60"/>
    </row>
    <row r="124" spans="1:24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f>'23.01.17'!H115+'30.01.17'!H118+'06.02.17'!H121+'13.02.17'!H123+'20.02.17'!H123+'27.02.17'!H124+'06.03.17'!H124+'13.03.17'!H124+'20.03.17'!H124+'27.03.17'!H124+'03.04.17'!H124+'10.04.17'!H124+'18.04.17'!H124+'24.04.17'!H124+'03.05.17'!H124+'10.05.17'!H124+'15.05.17'!H124+'22.05.17'!H124+'29.05.17'!H124+'06.06.17'!H124+'12.06.17'!H124+'19.06.17'!H124+'26.06.17'!H124+'03.07.17'!H124+'10.07.17'!H124+'17.07.17'!H124+'24.07.17'!H124+'31.07.17'!H124+'07.08.17'!H124+'14.08.17'!H124+'21.08.17'!H124+'28.08.17'!H124+'04.09.17'!H124+'11.09.17'!H124+'18.09.17'!H124+'25.09.17'!H124+'02.10.17'!H124+'09.10.17'!H124+'16.10.17'!H124+'23.10.17'!H124+'30.10.17'!H124+'06.11.17'!H124+'13.11.17'!H124+'20.11.17'!H124+'27.11.17'!H124+'04.12.17'!H124+'11.12.17'!H124+'18.12.17'!H124+'25.12.17'!H124+'02.01.18'!H124</f>
        <v>18</v>
      </c>
      <c r="I124" s="25">
        <f>'23.01.17'!I115+'30.01.17'!I118+'06.02.17'!I121+'13.02.17'!I123+'20.02.17'!I123+'27.02.17'!I124+'06.03.17'!I124+'13.03.17'!I124+'20.03.17'!I124+'27.03.17'!I124+'03.04.17'!I124+'10.04.17'!I124+'18.04.17'!I124+'24.04.17'!I124+'03.05.17'!I124+'10.05.17'!I124+'15.05.17'!I124+'22.05.17'!I124+'29.05.17'!I124+'06.06.17'!I124+'12.06.17'!I124+'19.06.17'!I124+'26.06.17'!I124+'03.07.17'!I124+'10.07.17'!I124+'17.07.17'!I124+'24.07.17'!I124+'31.07.17'!I124+'07.08.17'!I124+'14.08.17'!I124+'21.08.17'!I124+'28.08.17'!I124+'04.09.17'!I124+'11.09.17'!I124+'18.09.17'!I124+'25.09.17'!I124+'02.10.17'!I124+'09.10.17'!I124+'16.10.17'!I124+'23.10.17'!I124+'30.10.17'!I124+'06.11.17'!I124+'13.11.17'!I124+'20.11.17'!I124+'27.11.17'!I124+'04.12.17'!I124+'11.12.17'!I124+'18.12.17'!I124+'25.12.17'!I124+'02.01.18'!I124</f>
        <v>9</v>
      </c>
      <c r="J124" s="25">
        <f>'23.01.17'!J115+'30.01.17'!J118+'06.02.17'!J121+'13.02.17'!J123+'20.02.17'!J123+'27.02.17'!J124+'06.03.17'!J124+'13.03.17'!J124+'20.03.17'!J124+'27.03.17'!J124+'03.04.17'!J124+'10.04.17'!J124+'18.04.17'!J124+'24.04.17'!J124+'03.05.17'!J124+'10.05.17'!J124+'15.05.17'!J124+'22.05.17'!J124+'29.05.17'!J124+'06.06.17'!J124+'12.06.17'!J124+'19.06.17'!J124+'26.06.17'!J124+'03.07.17'!J124+'10.07.17'!J124+'17.07.17'!J124+'24.07.17'!J124+'31.07.17'!J124+'07.08.17'!J124+'14.08.17'!J124+'21.08.17'!J124+'28.08.17'!J124+'04.09.17'!J124+'11.09.17'!J124+'18.09.17'!J124+'25.09.17'!J124+'02.10.17'!J124+'09.10.17'!J124+'16.10.17'!J124+'23.10.17'!J124+'30.10.17'!J124+'06.11.17'!J124+'13.11.17'!J124+'20.11.17'!J124+'27.11.17'!J124+'04.12.17'!J124+'11.12.17'!J124+'18.12.17'!J124+'25.12.17'!J124+'02.01.18'!J124</f>
        <v>11</v>
      </c>
      <c r="K124" s="26">
        <f>'23.01.17'!K115+'30.01.17'!K118+'06.02.17'!K121+'13.02.17'!K123+'20.02.17'!K123+'27.02.17'!K124+'06.03.17'!K124+'13.03.17'!K124+'20.03.17'!K124+'27.03.17'!K124+'03.04.17'!K124+'10.04.17'!K124+'18.04.17'!K124+'24.04.17'!K124+'03.05.17'!K124+'10.05.17'!K124+'15.05.17'!K124+'22.05.17'!K124+'29.05.17'!K124+'06.06.17'!K124+'12.06.17'!K124+'19.06.17'!K124+'26.06.17'!K124+'03.07.17'!K124+'10.07.17'!K124+'17.07.17'!K124+'24.07.17'!K124+'31.07.17'!K124+'07.08.17'!K124+'14.08.17'!K124+'21.08.17'!K124+'28.08.17'!K124+'04.09.17'!K124+'11.09.17'!K124+'18.09.17'!K124+'25.09.17'!K124+'02.10.17'!K124+'09.10.17'!K124+'16.10.17'!K124+'23.10.17'!K124+'30.10.17'!K124+'06.11.17'!K124+'13.11.17'!K124+'20.11.17'!K124+'27.11.17'!K124+'04.12.17'!K124+'11.12.17'!K124+'18.12.17'!K124+'25.12.17'!K124+'02.01.18'!K124</f>
        <v>13799.26</v>
      </c>
      <c r="L124" s="26">
        <f>'23.01.17'!L115+'30.01.17'!L118+'06.02.17'!L121+'13.02.17'!L123+'20.02.17'!L123+'27.02.17'!L124+'06.03.17'!L124+'13.03.17'!L124+'20.03.17'!L124+'27.03.17'!L124+'03.04.17'!L124+'10.04.17'!L124+'18.04.17'!L124+'24.04.17'!L124+'03.05.17'!L124+'10.05.17'!L124+'15.05.17'!L124+'22.05.17'!L124+'29.05.17'!L124+'06.06.17'!L124+'12.06.17'!L124+'19.06.17'!L124+'26.06.17'!L124+'03.07.17'!L124+'10.07.17'!L124+'17.07.17'!L124+'24.07.17'!L124+'31.07.17'!L124+'07.08.17'!L124+'14.08.17'!L124+'21.08.17'!L124+'28.08.17'!L124+'04.09.17'!L124+'11.09.17'!L124+'18.09.17'!L124+'25.09.17'!L124+'02.10.17'!L124+'09.10.17'!L124+'16.10.17'!L124+'23.10.17'!L124+'30.10.17'!L124+'06.11.17'!L124+'13.11.17'!L124+'20.11.17'!L124+'27.11.17'!L124+'04.12.17'!L124+'11.12.17'!L124+'18.12.17'!L124+'25.12.17'!L124+'02.01.18'!L124</f>
        <v>13799.26</v>
      </c>
      <c r="M124" s="27">
        <f t="shared" si="12"/>
        <v>0</v>
      </c>
      <c r="N124" s="25">
        <f>'23.01.17'!N115+'30.01.17'!N118+'06.02.17'!N121+'13.02.17'!N123+'20.02.17'!N123+'27.02.17'!N124+'06.03.17'!N124+'13.03.17'!N124+'20.03.17'!N124+'27.03.17'!N124+'03.04.17'!N124+'10.04.17'!N124+'18.04.17'!N124+'24.04.17'!N124+'03.05.17'!N124+'10.05.17'!N124+'15.05.17'!N124+'22.05.17'!N124+'29.05.17'!N124+'06.06.17'!N124+'12.06.17'!N124+'19.06.17'!N124+'26.06.17'!N124+'03.07.17'!N124+'10.07.17'!N124+'17.07.17'!N124+'24.07.17'!N124+'31.07.17'!N124+'07.08.17'!N124+'14.08.17'!N124+'21.08.17'!N124+'28.08.17'!N124+'04.09.17'!N124+'11.09.17'!N124+'18.09.17'!N124+'25.09.17'!N124+'02.10.17'!N124+'09.10.17'!N124+'16.10.17'!N124+'23.10.17'!N124+'30.10.17'!N124+'06.11.17'!N124+'13.11.17'!N124+'20.11.17'!N124+'27.11.17'!N124+'04.12.17'!N124+'11.12.17'!N124+'18.12.17'!N124+'25.12.17'!N124+'02.01.18'!N124</f>
        <v>0</v>
      </c>
      <c r="O124" s="26">
        <f>'23.01.17'!O115+'30.01.17'!O118+'06.02.17'!O121+'13.02.17'!O123+'20.02.17'!O123+'27.02.17'!O124+'06.03.17'!O124+'13.03.17'!O124+'20.03.17'!O124+'27.03.17'!O124+'03.04.17'!O124+'10.04.17'!O124+'18.04.17'!O124+'24.04.17'!O124+'03.05.17'!O124+'10.05.17'!O124+'15.05.17'!O124+'22.05.17'!O124+'29.05.17'!O124+'06.06.17'!O124+'12.06.17'!O124+'19.06.17'!O124+'26.06.17'!O124+'03.07.17'!O124+'10.07.17'!O124+'17.07.17'!O124+'24.07.17'!O124+'31.07.17'!O124+'07.08.17'!O124+'14.08.17'!O124+'21.08.17'!O124+'28.08.17'!O124+'04.09.17'!O124+'11.09.17'!O124+'18.09.17'!O124+'25.09.17'!O124+'02.10.17'!O124+'09.10.17'!O124+'16.10.17'!O124+'23.10.17'!O124+'30.10.17'!O124+'06.11.17'!O124+'13.11.17'!O124+'20.11.17'!O124+'27.11.17'!O124+'04.12.17'!O124+'11.12.17'!O124+'18.12.17'!O124+'25.12.17'!O124+'02.01.18'!O124</f>
        <v>0</v>
      </c>
      <c r="P124" s="26">
        <f>'23.01.17'!P115+'30.01.17'!P118+'06.02.17'!P121+'13.02.17'!P123+'20.02.17'!P123+'27.02.17'!P124+'06.03.17'!P124+'13.03.17'!P124+'20.03.17'!P124+'27.03.17'!P124+'03.04.17'!P124+'10.04.17'!P124+'18.04.17'!P124+'24.04.17'!P124+'03.05.17'!P124+'10.05.17'!P124+'15.05.17'!P124+'22.05.17'!P124+'29.05.17'!P124+'06.06.17'!P124+'12.06.17'!P124+'19.06.17'!P124+'26.06.17'!P124+'03.07.17'!P124+'10.07.17'!P124+'17.07.17'!P124+'24.07.17'!P124+'31.07.17'!P124+'07.08.17'!P124+'14.08.17'!P124+'21.08.17'!P124+'28.08.17'!P124+'04.09.17'!P124+'11.09.17'!P124+'18.09.17'!P124+'25.09.17'!P124+'02.10.17'!P124+'09.10.17'!P124+'16.10.17'!P124+'23.10.17'!P124+'30.10.17'!P124+'06.11.17'!P124+'13.11.17'!P124+'20.11.17'!P124+'27.11.17'!P124+'04.12.17'!P124+'11.12.17'!P124+'18.12.17'!P124+'25.12.17'!P124+'02.01.18'!P124</f>
        <v>0</v>
      </c>
      <c r="Q124" s="30">
        <f t="shared" si="8"/>
        <v>0</v>
      </c>
      <c r="R124" s="2">
        <v>1</v>
      </c>
      <c r="S124" s="2">
        <v>0</v>
      </c>
      <c r="T124" s="2" t="str">
        <f t="shared" si="9"/>
        <v/>
      </c>
      <c r="U124" s="2" t="str">
        <f t="shared" si="10"/>
        <v/>
      </c>
      <c r="V124" s="2" t="str">
        <f t="shared" si="11"/>
        <v/>
      </c>
      <c r="X124" s="60"/>
    </row>
    <row r="125" spans="1:24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f>'10.01.17'!H102+'16.01.17'!H104+'23.01.17'!H116+'30.01.17'!H119+'06.02.17'!H122+'13.02.17'!H124+'20.02.17'!H124+'27.02.17'!H125+'06.03.17'!H125+'13.03.17'!H125+'20.03.17'!H125+'27.03.17'!H125+'03.04.17'!H125+'10.04.17'!H125+'18.04.17'!H125+'24.04.17'!H125+'03.05.17'!H125+'10.05.17'!H125+'15.05.17'!H125+'22.05.17'!H125+'29.05.17'!H125+'06.06.17'!H125+'12.06.17'!H125+'19.06.17'!H125+'26.06.17'!H125+'03.07.17'!H125+'10.07.17'!H125+'17.07.17'!H125+'24.07.17'!H125+'31.07.17'!H125+'07.08.17'!H125+'14.08.17'!H125+'21.08.17'!H125+'28.08.17'!H125+'04.09.17'!H125+'11.09.17'!H125+'18.09.17'!H125+'25.09.17'!H125+'02.10.17'!H125+'09.10.17'!H125+'16.10.17'!H125+'23.10.17'!H125+'30.10.17'!H125+'06.11.17'!H125+'13.11.17'!H125+'20.11.17'!H125+'27.11.17'!H125+'04.12.17'!H125+'11.12.17'!H125+'18.12.17'!H125+'25.12.17'!H125+'02.01.18'!H125</f>
        <v>108</v>
      </c>
      <c r="I125" s="25">
        <f>'10.01.17'!I102+'16.01.17'!I104+'23.01.17'!I116+'30.01.17'!I119+'06.02.17'!I122+'13.02.17'!I124+'20.02.17'!I124+'27.02.17'!I125+'06.03.17'!I125+'13.03.17'!I125+'20.03.17'!I125+'27.03.17'!I125+'03.04.17'!I125+'10.04.17'!I125+'18.04.17'!I125+'24.04.17'!I125+'03.05.17'!I125+'10.05.17'!I125+'15.05.17'!I125+'22.05.17'!I125+'29.05.17'!I125+'06.06.17'!I125+'12.06.17'!I125+'19.06.17'!I125+'26.06.17'!I125+'03.07.17'!I125+'10.07.17'!I125+'17.07.17'!I125+'24.07.17'!I125+'31.07.17'!I125+'07.08.17'!I125+'14.08.17'!I125+'21.08.17'!I125+'28.08.17'!I125+'04.09.17'!I125+'11.09.17'!I125+'18.09.17'!I125+'25.09.17'!I125+'02.10.17'!I125+'09.10.17'!I125+'16.10.17'!I125+'23.10.17'!I125+'30.10.17'!I125+'06.11.17'!I125+'13.11.17'!I125+'20.11.17'!I125+'27.11.17'!I125+'04.12.17'!I125+'11.12.17'!I125+'18.12.17'!I125+'25.12.17'!I125+'02.01.18'!I125</f>
        <v>71</v>
      </c>
      <c r="J125" s="25">
        <f>'10.01.17'!J102+'16.01.17'!J104+'23.01.17'!J116+'30.01.17'!J119+'06.02.17'!J122+'13.02.17'!J124+'20.02.17'!J124+'27.02.17'!J125+'06.03.17'!J125+'13.03.17'!J125+'20.03.17'!J125+'27.03.17'!J125+'03.04.17'!J125+'10.04.17'!J125+'18.04.17'!J125+'24.04.17'!J125+'03.05.17'!J125+'10.05.17'!J125+'15.05.17'!J125+'22.05.17'!J125+'29.05.17'!J125+'06.06.17'!J125+'12.06.17'!J125+'19.06.17'!J125+'26.06.17'!J125+'03.07.17'!J125+'10.07.17'!J125+'17.07.17'!J125+'24.07.17'!J125+'31.07.17'!J125+'07.08.17'!J125+'14.08.17'!J125+'21.08.17'!J125+'28.08.17'!J125+'04.09.17'!J125+'11.09.17'!J125+'18.09.17'!J125+'25.09.17'!J125+'02.10.17'!J125+'09.10.17'!J125+'16.10.17'!J125+'23.10.17'!J125+'30.10.17'!J125+'06.11.17'!J125+'13.11.17'!J125+'20.11.17'!J125+'27.11.17'!J125+'04.12.17'!J125+'11.12.17'!J125+'18.12.17'!J125+'25.12.17'!J125+'02.01.18'!J125</f>
        <v>78</v>
      </c>
      <c r="K125" s="26">
        <f>'10.01.17'!K102+'16.01.17'!K104+'23.01.17'!K116+'30.01.17'!K119+'06.02.17'!K122+'13.02.17'!K124+'20.02.17'!K124+'27.02.17'!K125+'06.03.17'!K125+'13.03.17'!K125+'20.03.17'!K125+'27.03.17'!K125+'03.04.17'!K125+'10.04.17'!K125+'18.04.17'!K125+'24.04.17'!K125+'03.05.17'!K125+'10.05.17'!K125+'15.05.17'!K125+'22.05.17'!K125+'29.05.17'!K125+'06.06.17'!K125+'12.06.17'!K125+'19.06.17'!K125+'26.06.17'!K125+'03.07.17'!K125+'10.07.17'!K125+'17.07.17'!K125+'24.07.17'!K125+'31.07.17'!K125+'07.08.17'!K125+'14.08.17'!K125+'21.08.17'!K125+'28.08.17'!K125+'04.09.17'!K125+'11.09.17'!K125+'18.09.17'!K125+'25.09.17'!K125+'02.10.17'!K125+'09.10.17'!K125+'16.10.17'!K125+'23.10.17'!K125+'30.10.17'!K125+'06.11.17'!K125+'13.11.17'!K125+'20.11.17'!K125+'27.11.17'!K125+'04.12.17'!K125+'11.12.17'!K125+'18.12.17'!K125+'25.12.17'!K125+'02.01.18'!K125</f>
        <v>46847.969999999994</v>
      </c>
      <c r="L125" s="26">
        <f>'10.01.17'!L102+'16.01.17'!L104+'23.01.17'!L116+'30.01.17'!L119+'06.02.17'!L122+'13.02.17'!L124+'20.02.17'!L124+'27.02.17'!L125+'06.03.17'!L125+'13.03.17'!L125+'20.03.17'!L125+'27.03.17'!L125+'03.04.17'!L125+'10.04.17'!L125+'18.04.17'!L125+'24.04.17'!L125+'03.05.17'!L125+'10.05.17'!L125+'15.05.17'!L125+'22.05.17'!L125+'29.05.17'!L125+'06.06.17'!L125+'12.06.17'!L125+'19.06.17'!L125+'26.06.17'!L125+'03.07.17'!L125+'10.07.17'!L125+'17.07.17'!L125+'24.07.17'!L125+'31.07.17'!L125+'07.08.17'!L125+'14.08.17'!L125+'21.08.17'!L125+'28.08.17'!L125+'04.09.17'!L125+'11.09.17'!L125+'18.09.17'!L125+'25.09.17'!L125+'02.10.17'!L125+'09.10.17'!L125+'16.10.17'!L125+'23.10.17'!L125+'30.10.17'!L125+'06.11.17'!L125+'13.11.17'!L125+'20.11.17'!L125+'27.11.17'!L125+'04.12.17'!L125+'11.12.17'!L125+'18.12.17'!L125+'25.12.17'!L125+'02.01.18'!L125</f>
        <v>46847.969999999994</v>
      </c>
      <c r="M125" s="27">
        <f t="shared" si="12"/>
        <v>0</v>
      </c>
      <c r="N125" s="25">
        <f>'10.01.17'!N102+'16.01.17'!N104+'23.01.17'!N116+'30.01.17'!N119+'06.02.17'!N122+'13.02.17'!N124+'20.02.17'!N124+'27.02.17'!N125+'06.03.17'!N125+'13.03.17'!N125+'20.03.17'!N125+'27.03.17'!N125+'03.04.17'!N125+'10.04.17'!N125+'18.04.17'!N125+'24.04.17'!N125+'03.05.17'!N125+'10.05.17'!N125+'15.05.17'!N125+'22.05.17'!N125+'29.05.17'!N125+'06.06.17'!N125+'12.06.17'!N125+'19.06.17'!N125+'26.06.17'!N125+'03.07.17'!N125+'10.07.17'!N125+'17.07.17'!N125+'24.07.17'!N125+'31.07.17'!N125+'07.08.17'!N125+'14.08.17'!N125+'21.08.17'!N125+'28.08.17'!N125+'04.09.17'!N125+'11.09.17'!N125+'18.09.17'!N125+'25.09.17'!N125+'02.10.17'!N125+'09.10.17'!N125+'16.10.17'!N125+'23.10.17'!N125+'30.10.17'!N125+'06.11.17'!N125+'13.11.17'!N125+'20.11.17'!N125+'27.11.17'!N125+'04.12.17'!N125+'11.12.17'!N125+'18.12.17'!N125+'25.12.17'!N125+'02.01.18'!N125</f>
        <v>34</v>
      </c>
      <c r="O125" s="26">
        <f>'10.01.17'!O102+'16.01.17'!O104+'23.01.17'!O116+'30.01.17'!O119+'06.02.17'!O122+'13.02.17'!O124+'20.02.17'!O124+'27.02.17'!O125+'06.03.17'!O125+'13.03.17'!O125+'20.03.17'!O125+'27.03.17'!O125+'03.04.17'!O125+'10.04.17'!O125+'18.04.17'!O125+'24.04.17'!O125+'03.05.17'!O125+'10.05.17'!O125+'15.05.17'!O125+'22.05.17'!O125+'29.05.17'!O125+'06.06.17'!O125+'12.06.17'!O125+'19.06.17'!O125+'26.06.17'!O125+'03.07.17'!O125+'10.07.17'!O125+'17.07.17'!O125+'24.07.17'!O125+'31.07.17'!O125+'07.08.17'!O125+'14.08.17'!O125+'21.08.17'!O125+'28.08.17'!O125+'04.09.17'!O125+'11.09.17'!O125+'18.09.17'!O125+'25.09.17'!O125+'02.10.17'!O125+'09.10.17'!O125+'16.10.17'!O125+'23.10.17'!O125+'30.10.17'!O125+'06.11.17'!O125+'13.11.17'!O125+'20.11.17'!O125+'27.11.17'!O125+'04.12.17'!O125+'11.12.17'!O125+'18.12.17'!O125+'25.12.17'!O125+'02.01.18'!O125</f>
        <v>50172.240000000005</v>
      </c>
      <c r="P125" s="26">
        <f>'10.01.17'!P102+'16.01.17'!P104+'23.01.17'!P116+'30.01.17'!P119+'06.02.17'!P122+'13.02.17'!P124+'20.02.17'!P124+'27.02.17'!P125+'06.03.17'!P125+'13.03.17'!P125+'20.03.17'!P125+'27.03.17'!P125+'03.04.17'!P125+'10.04.17'!P125+'18.04.17'!P125+'24.04.17'!P125+'03.05.17'!P125+'10.05.17'!P125+'15.05.17'!P125+'22.05.17'!P125+'29.05.17'!P125+'06.06.17'!P125+'12.06.17'!P125+'19.06.17'!P125+'26.06.17'!P125+'03.07.17'!P125+'10.07.17'!P125+'17.07.17'!P125+'24.07.17'!P125+'31.07.17'!P125+'07.08.17'!P125+'14.08.17'!P125+'21.08.17'!P125+'28.08.17'!P125+'04.09.17'!P125+'11.09.17'!P125+'18.09.17'!P125+'25.09.17'!P125+'02.10.17'!P125+'09.10.17'!P125+'16.10.17'!P125+'23.10.17'!P125+'30.10.17'!P125+'06.11.17'!P125+'13.11.17'!P125+'20.11.17'!P125+'27.11.17'!P125+'04.12.17'!P125+'11.12.17'!P125+'18.12.17'!P125+'25.12.17'!P125+'02.01.18'!P125</f>
        <v>50172.240000000005</v>
      </c>
      <c r="Q125" s="30">
        <f t="shared" si="8"/>
        <v>0</v>
      </c>
      <c r="R125" s="2">
        <v>1</v>
      </c>
      <c r="S125" s="2">
        <v>0</v>
      </c>
      <c r="T125" s="2" t="str">
        <f t="shared" si="9"/>
        <v/>
      </c>
      <c r="U125" s="2" t="str">
        <f t="shared" si="10"/>
        <v/>
      </c>
      <c r="V125" s="2" t="str">
        <f t="shared" si="11"/>
        <v/>
      </c>
      <c r="X125" s="60"/>
    </row>
    <row r="126" spans="1:24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f>'10.01.17'!H103+'16.01.17'!H105+'23.01.17'!H117+'30.01.17'!H120+'06.02.17'!H123+'13.02.17'!H125+'20.02.17'!H125+'27.02.17'!H126+'06.03.17'!H126+'13.03.17'!H126+'20.03.17'!H126+'27.03.17'!H126+'03.04.17'!H126+'10.04.17'!H126+'18.04.17'!H126+'24.04.17'!H126+'03.05.17'!H126+'10.05.17'!H126+'15.05.17'!H126+'22.05.17'!H126+'29.05.17'!H126+'06.06.17'!H126+'12.06.17'!H126+'19.06.17'!H126+'26.06.17'!H126+'03.07.17'!H126+'10.07.17'!H126+'17.07.17'!H126+'24.07.17'!H126+'31.07.17'!H126+'07.08.17'!H126+'14.08.17'!H126+'21.08.17'!H126+'28.08.17'!H126+'04.09.17'!H126+'11.09.17'!H126+'18.09.17'!H126+'25.09.17'!H126+'02.10.17'!H126+'09.10.17'!H126+'16.10.17'!H126+'23.10.17'!H126+'30.10.17'!H126+'06.11.17'!H126+'13.11.17'!H126+'20.11.17'!H126+'27.11.17'!H126+'04.12.17'!H126+'11.12.17'!H126+'18.12.17'!H126+'25.12.17'!H126+'02.01.18'!H126</f>
        <v>40</v>
      </c>
      <c r="I126" s="25">
        <f>'10.01.17'!I103+'16.01.17'!I105+'23.01.17'!I117+'30.01.17'!I120+'06.02.17'!I123+'13.02.17'!I125+'20.02.17'!I125+'27.02.17'!I126+'06.03.17'!I126+'13.03.17'!I126+'20.03.17'!I126+'27.03.17'!I126+'03.04.17'!I126+'10.04.17'!I126+'18.04.17'!I126+'24.04.17'!I126+'03.05.17'!I126+'10.05.17'!I126+'15.05.17'!I126+'22.05.17'!I126+'29.05.17'!I126+'06.06.17'!I126+'12.06.17'!I126+'19.06.17'!I126+'26.06.17'!I126+'03.07.17'!I126+'10.07.17'!I126+'17.07.17'!I126+'24.07.17'!I126+'31.07.17'!I126+'07.08.17'!I126+'14.08.17'!I126+'21.08.17'!I126+'28.08.17'!I126+'04.09.17'!I126+'11.09.17'!I126+'18.09.17'!I126+'25.09.17'!I126+'02.10.17'!I126+'09.10.17'!I126+'16.10.17'!I126+'23.10.17'!I126+'30.10.17'!I126+'06.11.17'!I126+'13.11.17'!I126+'20.11.17'!I126+'27.11.17'!I126+'04.12.17'!I126+'11.12.17'!I126+'18.12.17'!I126+'25.12.17'!I126+'02.01.18'!I126</f>
        <v>23</v>
      </c>
      <c r="J126" s="25">
        <f>'10.01.17'!J103+'16.01.17'!J105+'23.01.17'!J117+'30.01.17'!J120+'06.02.17'!J123+'13.02.17'!J125+'20.02.17'!J125+'27.02.17'!J126+'06.03.17'!J126+'13.03.17'!J126+'20.03.17'!J126+'27.03.17'!J126+'03.04.17'!J126+'10.04.17'!J126+'18.04.17'!J126+'24.04.17'!J126+'03.05.17'!J126+'10.05.17'!J126+'15.05.17'!J126+'22.05.17'!J126+'29.05.17'!J126+'06.06.17'!J126+'12.06.17'!J126+'19.06.17'!J126+'26.06.17'!J126+'03.07.17'!J126+'10.07.17'!J126+'17.07.17'!J126+'24.07.17'!J126+'31.07.17'!J126+'07.08.17'!J126+'14.08.17'!J126+'21.08.17'!J126+'28.08.17'!J126+'04.09.17'!J126+'11.09.17'!J126+'18.09.17'!J126+'25.09.17'!J126+'02.10.17'!J126+'09.10.17'!J126+'16.10.17'!J126+'23.10.17'!J126+'30.10.17'!J126+'06.11.17'!J126+'13.11.17'!J126+'20.11.17'!J126+'27.11.17'!J126+'04.12.17'!J126+'11.12.17'!J126+'18.12.17'!J126+'25.12.17'!J126+'02.01.18'!J126</f>
        <v>25</v>
      </c>
      <c r="K126" s="26">
        <f>'10.01.17'!K103+'16.01.17'!K105+'23.01.17'!K117+'30.01.17'!K120+'06.02.17'!K123+'13.02.17'!K125+'20.02.17'!K125+'27.02.17'!K126+'06.03.17'!K126+'13.03.17'!K126+'20.03.17'!K126+'27.03.17'!K126+'03.04.17'!K126+'10.04.17'!K126+'18.04.17'!K126+'24.04.17'!K126+'03.05.17'!K126+'10.05.17'!K126+'15.05.17'!K126+'22.05.17'!K126+'29.05.17'!K126+'06.06.17'!K126+'12.06.17'!K126+'19.06.17'!K126+'26.06.17'!K126+'03.07.17'!K126+'10.07.17'!K126+'17.07.17'!K126+'24.07.17'!K126+'31.07.17'!K126+'07.08.17'!K126+'14.08.17'!K126+'21.08.17'!K126+'28.08.17'!K126+'04.09.17'!K126+'11.09.17'!K126+'18.09.17'!K126+'25.09.17'!K126+'02.10.17'!K126+'09.10.17'!K126+'16.10.17'!K126+'23.10.17'!K126+'30.10.17'!K126+'06.11.17'!K126+'13.11.17'!K126+'20.11.17'!K126+'27.11.17'!K126+'04.12.17'!K126+'11.12.17'!K126+'18.12.17'!K126+'25.12.17'!K126+'02.01.18'!K126</f>
        <v>27046.370000000003</v>
      </c>
      <c r="L126" s="26">
        <f>'10.01.17'!L103+'16.01.17'!L105+'23.01.17'!L117+'30.01.17'!L120+'06.02.17'!L123+'13.02.17'!L125+'20.02.17'!L125+'27.02.17'!L126+'06.03.17'!L126+'13.03.17'!L126+'20.03.17'!L126+'27.03.17'!L126+'03.04.17'!L126+'10.04.17'!L126+'18.04.17'!L126+'24.04.17'!L126+'03.05.17'!L126+'10.05.17'!L126+'15.05.17'!L126+'22.05.17'!L126+'29.05.17'!L126+'06.06.17'!L126+'12.06.17'!L126+'19.06.17'!L126+'26.06.17'!L126+'03.07.17'!L126+'10.07.17'!L126+'17.07.17'!L126+'24.07.17'!L126+'31.07.17'!L126+'07.08.17'!L126+'14.08.17'!L126+'21.08.17'!L126+'28.08.17'!L126+'04.09.17'!L126+'11.09.17'!L126+'18.09.17'!L126+'25.09.17'!L126+'02.10.17'!L126+'09.10.17'!L126+'16.10.17'!L126+'23.10.17'!L126+'30.10.17'!L126+'06.11.17'!L126+'13.11.17'!L126+'20.11.17'!L126+'27.11.17'!L126+'04.12.17'!L126+'11.12.17'!L126+'18.12.17'!L126+'25.12.17'!L126+'02.01.18'!L126</f>
        <v>27046.370000000003</v>
      </c>
      <c r="M126" s="27">
        <f t="shared" si="12"/>
        <v>0</v>
      </c>
      <c r="N126" s="25">
        <f>'10.01.17'!N103+'16.01.17'!N105+'23.01.17'!N117+'30.01.17'!N120+'06.02.17'!N123+'13.02.17'!N125+'20.02.17'!N125+'27.02.17'!N126+'06.03.17'!N126+'13.03.17'!N126+'20.03.17'!N126+'27.03.17'!N126+'03.04.17'!N126+'10.04.17'!N126+'18.04.17'!N126+'24.04.17'!N126+'03.05.17'!N126+'10.05.17'!N126+'15.05.17'!N126+'22.05.17'!N126+'29.05.17'!N126+'06.06.17'!N126+'12.06.17'!N126+'19.06.17'!N126+'26.06.17'!N126+'03.07.17'!N126+'10.07.17'!N126+'17.07.17'!N126+'24.07.17'!N126+'31.07.17'!N126+'07.08.17'!N126+'14.08.17'!N126+'21.08.17'!N126+'28.08.17'!N126+'04.09.17'!N126+'11.09.17'!N126+'18.09.17'!N126+'25.09.17'!N126+'02.10.17'!N126+'09.10.17'!N126+'16.10.17'!N126+'23.10.17'!N126+'30.10.17'!N126+'06.11.17'!N126+'13.11.17'!N126+'20.11.17'!N126+'27.11.17'!N126+'04.12.17'!N126+'11.12.17'!N126+'18.12.17'!N126+'25.12.17'!N126+'02.01.18'!N126</f>
        <v>0</v>
      </c>
      <c r="O126" s="26">
        <f>'10.01.17'!O103+'16.01.17'!O105+'23.01.17'!O117+'30.01.17'!O120+'06.02.17'!O123+'13.02.17'!O125+'20.02.17'!O125+'27.02.17'!O126+'06.03.17'!O126+'13.03.17'!O126+'20.03.17'!O126+'27.03.17'!O126+'03.04.17'!O126+'10.04.17'!O126+'18.04.17'!O126+'24.04.17'!O126+'03.05.17'!O126+'10.05.17'!O126+'15.05.17'!O126+'22.05.17'!O126+'29.05.17'!O126+'06.06.17'!O126+'12.06.17'!O126+'19.06.17'!O126+'26.06.17'!O126+'03.07.17'!O126+'10.07.17'!O126+'17.07.17'!O126+'24.07.17'!O126+'31.07.17'!O126+'07.08.17'!O126+'14.08.17'!O126+'21.08.17'!O126+'28.08.17'!O126+'04.09.17'!O126+'11.09.17'!O126+'18.09.17'!O126+'25.09.17'!O126+'02.10.17'!O126+'09.10.17'!O126+'16.10.17'!O126+'23.10.17'!O126+'30.10.17'!O126+'06.11.17'!O126+'13.11.17'!O126+'20.11.17'!O126+'27.11.17'!O126+'04.12.17'!O126+'11.12.17'!O126+'18.12.17'!O126+'25.12.17'!O126+'02.01.18'!O126</f>
        <v>0</v>
      </c>
      <c r="P126" s="26">
        <f>'10.01.17'!P103+'16.01.17'!P105+'23.01.17'!P117+'30.01.17'!P120+'06.02.17'!P123+'13.02.17'!P125+'20.02.17'!P125+'27.02.17'!P126+'06.03.17'!P126+'13.03.17'!P126+'20.03.17'!P126+'27.03.17'!P126+'03.04.17'!P126+'10.04.17'!P126+'18.04.17'!P126+'24.04.17'!P126+'03.05.17'!P126+'10.05.17'!P126+'15.05.17'!P126+'22.05.17'!P126+'29.05.17'!P126+'06.06.17'!P126+'12.06.17'!P126+'19.06.17'!P126+'26.06.17'!P126+'03.07.17'!P126+'10.07.17'!P126+'17.07.17'!P126+'24.07.17'!P126+'31.07.17'!P126+'07.08.17'!P126+'14.08.17'!P126+'21.08.17'!P126+'28.08.17'!P126+'04.09.17'!P126+'11.09.17'!P126+'18.09.17'!P126+'25.09.17'!P126+'02.10.17'!P126+'09.10.17'!P126+'16.10.17'!P126+'23.10.17'!P126+'30.10.17'!P126+'06.11.17'!P126+'13.11.17'!P126+'20.11.17'!P126+'27.11.17'!P126+'04.12.17'!P126+'11.12.17'!P126+'18.12.17'!P126+'25.12.17'!P126+'02.01.18'!P126</f>
        <v>0</v>
      </c>
      <c r="Q126" s="30">
        <f t="shared" si="8"/>
        <v>0</v>
      </c>
      <c r="R126" s="2">
        <v>1</v>
      </c>
      <c r="S126" s="2">
        <v>0</v>
      </c>
      <c r="T126" s="2" t="str">
        <f t="shared" si="9"/>
        <v/>
      </c>
      <c r="U126" s="2" t="str">
        <f t="shared" si="10"/>
        <v/>
      </c>
      <c r="V126" s="2" t="str">
        <f t="shared" si="11"/>
        <v/>
      </c>
      <c r="X126" s="60"/>
    </row>
    <row r="127" spans="1:24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f>'10.01.17'!H104+'16.01.17'!H106+'23.01.17'!H118+'30.01.17'!H121+'06.02.17'!H124+'13.02.17'!H126+'20.02.17'!H126+'27.02.17'!H127+'06.03.17'!H127+'13.03.17'!H127+'20.03.17'!H127+'27.03.17'!H127+'03.04.17'!H127+'10.04.17'!H127+'18.04.17'!H127+'24.04.17'!H127+'03.05.17'!H127+'10.05.17'!H127+'15.05.17'!H127+'22.05.17'!H127+'29.05.17'!H127+'06.06.17'!H127+'12.06.17'!H127+'19.06.17'!H127+'26.06.17'!H127+'03.07.17'!H127+'10.07.17'!H127+'17.07.17'!H127+'24.07.17'!H127+'31.07.17'!H127+'07.08.17'!H127+'14.08.17'!H127+'21.08.17'!H127+'28.08.17'!H127+'04.09.17'!H127+'11.09.17'!H127+'18.09.17'!H127+'25.09.17'!H127+'02.10.17'!H127+'09.10.17'!H127+'16.10.17'!H127+'23.10.17'!H127+'30.10.17'!H127+'06.11.17'!H127+'13.11.17'!H127+'20.11.17'!H127+'27.11.17'!H127+'04.12.17'!H127+'11.12.17'!H127+'18.12.17'!H127+'25.12.17'!H127+'02.01.18'!H127</f>
        <v>18</v>
      </c>
      <c r="I127" s="25">
        <f>'10.01.17'!I104+'16.01.17'!I106+'23.01.17'!I118+'30.01.17'!I121+'06.02.17'!I124+'13.02.17'!I126+'20.02.17'!I126+'27.02.17'!I127+'06.03.17'!I127+'13.03.17'!I127+'20.03.17'!I127+'27.03.17'!I127+'03.04.17'!I127+'10.04.17'!I127+'18.04.17'!I127+'24.04.17'!I127+'03.05.17'!I127+'10.05.17'!I127+'15.05.17'!I127+'22.05.17'!I127+'29.05.17'!I127+'06.06.17'!I127+'12.06.17'!I127+'19.06.17'!I127+'26.06.17'!I127+'03.07.17'!I127+'10.07.17'!I127+'17.07.17'!I127+'24.07.17'!I127+'31.07.17'!I127+'07.08.17'!I127+'14.08.17'!I127+'21.08.17'!I127+'28.08.17'!I127+'04.09.17'!I127+'11.09.17'!I127+'18.09.17'!I127+'25.09.17'!I127+'02.10.17'!I127+'09.10.17'!I127+'16.10.17'!I127+'23.10.17'!I127+'30.10.17'!I127+'06.11.17'!I127+'13.11.17'!I127+'20.11.17'!I127+'27.11.17'!I127+'04.12.17'!I127+'11.12.17'!I127+'18.12.17'!I127+'25.12.17'!I127+'02.01.18'!I127</f>
        <v>11</v>
      </c>
      <c r="J127" s="25">
        <f>'10.01.17'!J104+'16.01.17'!J106+'23.01.17'!J118+'30.01.17'!J121+'06.02.17'!J124+'13.02.17'!J126+'20.02.17'!J126+'27.02.17'!J127+'06.03.17'!J127+'13.03.17'!J127+'20.03.17'!J127+'27.03.17'!J127+'03.04.17'!J127+'10.04.17'!J127+'18.04.17'!J127+'24.04.17'!J127+'03.05.17'!J127+'10.05.17'!J127+'15.05.17'!J127+'22.05.17'!J127+'29.05.17'!J127+'06.06.17'!J127+'12.06.17'!J127+'19.06.17'!J127+'26.06.17'!J127+'03.07.17'!J127+'10.07.17'!J127+'17.07.17'!J127+'24.07.17'!J127+'31.07.17'!J127+'07.08.17'!J127+'14.08.17'!J127+'21.08.17'!J127+'28.08.17'!J127+'04.09.17'!J127+'11.09.17'!J127+'18.09.17'!J127+'25.09.17'!J127+'02.10.17'!J127+'09.10.17'!J127+'16.10.17'!J127+'23.10.17'!J127+'30.10.17'!J127+'06.11.17'!J127+'13.11.17'!J127+'20.11.17'!J127+'27.11.17'!J127+'04.12.17'!J127+'11.12.17'!J127+'18.12.17'!J127+'25.12.17'!J127+'02.01.18'!J127</f>
        <v>12</v>
      </c>
      <c r="K127" s="26">
        <f>'10.01.17'!K104+'16.01.17'!K106+'23.01.17'!K118+'30.01.17'!K121+'06.02.17'!K124+'13.02.17'!K126+'20.02.17'!K126+'27.02.17'!K127+'06.03.17'!K127+'13.03.17'!K127+'20.03.17'!K127+'27.03.17'!K127+'03.04.17'!K127+'10.04.17'!K127+'18.04.17'!K127+'24.04.17'!K127+'03.05.17'!K127+'10.05.17'!K127+'15.05.17'!K127+'22.05.17'!K127+'29.05.17'!K127+'06.06.17'!K127+'12.06.17'!K127+'19.06.17'!K127+'26.06.17'!K127+'03.07.17'!K127+'10.07.17'!K127+'17.07.17'!K127+'24.07.17'!K127+'31.07.17'!K127+'07.08.17'!K127+'14.08.17'!K127+'21.08.17'!K127+'28.08.17'!K127+'04.09.17'!K127+'11.09.17'!K127+'18.09.17'!K127+'25.09.17'!K127+'02.10.17'!K127+'09.10.17'!K127+'16.10.17'!K127+'23.10.17'!K127+'30.10.17'!K127+'06.11.17'!K127+'13.11.17'!K127+'20.11.17'!K127+'27.11.17'!K127+'04.12.17'!K127+'11.12.17'!K127+'18.12.17'!K127+'25.12.17'!K127+'02.01.18'!K127</f>
        <v>13061.140000000001</v>
      </c>
      <c r="L127" s="26">
        <f>'10.01.17'!L104+'16.01.17'!L106+'23.01.17'!L118+'30.01.17'!L121+'06.02.17'!L124+'13.02.17'!L126+'20.02.17'!L126+'27.02.17'!L127+'06.03.17'!L127+'13.03.17'!L127+'20.03.17'!L127+'27.03.17'!L127+'03.04.17'!L127+'10.04.17'!L127+'18.04.17'!L127+'24.04.17'!L127+'03.05.17'!L127+'10.05.17'!L127+'15.05.17'!L127+'22.05.17'!L127+'29.05.17'!L127+'06.06.17'!L127+'12.06.17'!L127+'19.06.17'!L127+'26.06.17'!L127+'03.07.17'!L127+'10.07.17'!L127+'17.07.17'!L127+'24.07.17'!L127+'31.07.17'!L127+'07.08.17'!L127+'14.08.17'!L127+'21.08.17'!L127+'28.08.17'!L127+'04.09.17'!L127+'11.09.17'!L127+'18.09.17'!L127+'25.09.17'!L127+'02.10.17'!L127+'09.10.17'!L127+'16.10.17'!L127+'23.10.17'!L127+'30.10.17'!L127+'06.11.17'!L127+'13.11.17'!L127+'20.11.17'!L127+'27.11.17'!L127+'04.12.17'!L127+'11.12.17'!L127+'18.12.17'!L127+'25.12.17'!L127+'02.01.18'!L127</f>
        <v>13061.14</v>
      </c>
      <c r="M127" s="27">
        <f t="shared" si="12"/>
        <v>0</v>
      </c>
      <c r="N127" s="25">
        <f>'10.01.17'!N104+'16.01.17'!N106+'23.01.17'!N118+'30.01.17'!N121+'06.02.17'!N124+'13.02.17'!N126+'20.02.17'!N126+'27.02.17'!N127+'06.03.17'!N127+'13.03.17'!N127+'20.03.17'!N127+'27.03.17'!N127+'03.04.17'!N127+'10.04.17'!N127+'18.04.17'!N127+'24.04.17'!N127+'03.05.17'!N127+'10.05.17'!N127+'15.05.17'!N127+'22.05.17'!N127+'29.05.17'!N127+'06.06.17'!N127+'12.06.17'!N127+'19.06.17'!N127+'26.06.17'!N127+'03.07.17'!N127+'10.07.17'!N127+'17.07.17'!N127+'24.07.17'!N127+'31.07.17'!N127+'07.08.17'!N127+'14.08.17'!N127+'21.08.17'!N127+'28.08.17'!N127+'04.09.17'!N127+'11.09.17'!N127+'18.09.17'!N127+'25.09.17'!N127+'02.10.17'!N127+'09.10.17'!N127+'16.10.17'!N127+'23.10.17'!N127+'30.10.17'!N127+'06.11.17'!N127+'13.11.17'!N127+'20.11.17'!N127+'27.11.17'!N127+'04.12.17'!N127+'11.12.17'!N127+'18.12.17'!N127+'25.12.17'!N127+'02.01.18'!N127</f>
        <v>24</v>
      </c>
      <c r="O127" s="26">
        <f>'10.01.17'!O104+'16.01.17'!O106+'23.01.17'!O118+'30.01.17'!O121+'06.02.17'!O124+'13.02.17'!O126+'20.02.17'!O126+'27.02.17'!O127+'06.03.17'!O127+'13.03.17'!O127+'20.03.17'!O127+'27.03.17'!O127+'03.04.17'!O127+'10.04.17'!O127+'18.04.17'!O127+'24.04.17'!O127+'03.05.17'!O127+'10.05.17'!O127+'15.05.17'!O127+'22.05.17'!O127+'29.05.17'!O127+'06.06.17'!O127+'12.06.17'!O127+'19.06.17'!O127+'26.06.17'!O127+'03.07.17'!O127+'10.07.17'!O127+'17.07.17'!O127+'24.07.17'!O127+'31.07.17'!O127+'07.08.17'!O127+'14.08.17'!O127+'21.08.17'!O127+'28.08.17'!O127+'04.09.17'!O127+'11.09.17'!O127+'18.09.17'!O127+'25.09.17'!O127+'02.10.17'!O127+'09.10.17'!O127+'16.10.17'!O127+'23.10.17'!O127+'30.10.17'!O127+'06.11.17'!O127+'13.11.17'!O127+'20.11.17'!O127+'27.11.17'!O127+'04.12.17'!O127+'11.12.17'!O127+'18.12.17'!O127+'25.12.17'!O127+'02.01.18'!O127</f>
        <v>16536.98</v>
      </c>
      <c r="P127" s="26">
        <f>'10.01.17'!P104+'16.01.17'!P106+'23.01.17'!P118+'30.01.17'!P121+'06.02.17'!P124+'13.02.17'!P126+'20.02.17'!P126+'27.02.17'!P127+'06.03.17'!P127+'13.03.17'!P127+'20.03.17'!P127+'27.03.17'!P127+'03.04.17'!P127+'10.04.17'!P127+'18.04.17'!P127+'24.04.17'!P127+'03.05.17'!P127+'10.05.17'!P127+'15.05.17'!P127+'22.05.17'!P127+'29.05.17'!P127+'06.06.17'!P127+'12.06.17'!P127+'19.06.17'!P127+'26.06.17'!P127+'03.07.17'!P127+'10.07.17'!P127+'17.07.17'!P127+'24.07.17'!P127+'31.07.17'!P127+'07.08.17'!P127+'14.08.17'!P127+'21.08.17'!P127+'28.08.17'!P127+'04.09.17'!P127+'11.09.17'!P127+'18.09.17'!P127+'25.09.17'!P127+'02.10.17'!P127+'09.10.17'!P127+'16.10.17'!P127+'23.10.17'!P127+'30.10.17'!P127+'06.11.17'!P127+'13.11.17'!P127+'20.11.17'!P127+'27.11.17'!P127+'04.12.17'!P127+'11.12.17'!P127+'18.12.17'!P127+'25.12.17'!P127+'02.01.18'!P127</f>
        <v>16536.98</v>
      </c>
      <c r="Q127" s="30">
        <f t="shared" si="8"/>
        <v>0</v>
      </c>
      <c r="R127" s="2">
        <v>1</v>
      </c>
      <c r="S127" s="2">
        <v>0</v>
      </c>
      <c r="T127" s="2" t="str">
        <f t="shared" si="9"/>
        <v/>
      </c>
      <c r="U127" s="2" t="str">
        <f t="shared" si="10"/>
        <v/>
      </c>
      <c r="V127" s="2" t="str">
        <f t="shared" si="11"/>
        <v/>
      </c>
      <c r="X127" s="60"/>
    </row>
    <row r="128" spans="1:24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f>'10.01.17'!H105+'16.01.17'!H107+'23.01.17'!H119+'30.01.17'!H122+'06.02.17'!H125+'13.02.17'!H127+'20.02.17'!H127+'27.02.17'!H128+'06.03.17'!H128+'13.03.17'!H128+'20.03.17'!H128+'27.03.17'!H128+'03.04.17'!H128+'10.04.17'!H128+'18.04.17'!H128+'24.04.17'!H128+'03.05.17'!H128+'10.05.17'!H128+'15.05.17'!H128+'22.05.17'!H128+'29.05.17'!H128+'06.06.17'!H128+'12.06.17'!H128+'19.06.17'!H128+'26.06.17'!H128+'03.07.17'!H128+'10.07.17'!H128+'17.07.17'!H128+'24.07.17'!H128+'31.07.17'!H128+'07.08.17'!H128+'14.08.17'!H128+'21.08.17'!H128+'28.08.17'!H128+'04.09.17'!H128+'11.09.17'!H128+'18.09.17'!H128+'25.09.17'!H128+'02.10.17'!H128+'09.10.17'!H128+'16.10.17'!H128+'23.10.17'!H128+'30.10.17'!H128+'06.11.17'!H128+'13.11.17'!H128+'20.11.17'!H128+'27.11.17'!H128+'04.12.17'!H128+'11.12.17'!H128+'18.12.17'!H128+'25.12.17'!H128+'02.01.18'!H128</f>
        <v>33</v>
      </c>
      <c r="I128" s="25">
        <f>'10.01.17'!I105+'16.01.17'!I107+'23.01.17'!I119+'30.01.17'!I122+'06.02.17'!I125+'13.02.17'!I127+'20.02.17'!I127+'27.02.17'!I128+'06.03.17'!I128+'13.03.17'!I128+'20.03.17'!I128+'27.03.17'!I128+'03.04.17'!I128+'10.04.17'!I128+'18.04.17'!I128+'24.04.17'!I128+'03.05.17'!I128+'10.05.17'!I128+'15.05.17'!I128+'22.05.17'!I128+'29.05.17'!I128+'06.06.17'!I128+'12.06.17'!I128+'19.06.17'!I128+'26.06.17'!I128+'03.07.17'!I128+'10.07.17'!I128+'17.07.17'!I128+'24.07.17'!I128+'31.07.17'!I128+'07.08.17'!I128+'14.08.17'!I128+'21.08.17'!I128+'28.08.17'!I128+'04.09.17'!I128+'11.09.17'!I128+'18.09.17'!I128+'25.09.17'!I128+'02.10.17'!I128+'09.10.17'!I128+'16.10.17'!I128+'23.10.17'!I128+'30.10.17'!I128+'06.11.17'!I128+'13.11.17'!I128+'20.11.17'!I128+'27.11.17'!I128+'04.12.17'!I128+'11.12.17'!I128+'18.12.17'!I128+'25.12.17'!I128+'02.01.18'!I128</f>
        <v>12</v>
      </c>
      <c r="J128" s="25">
        <f>'10.01.17'!J105+'16.01.17'!J107+'23.01.17'!J119+'30.01.17'!J122+'06.02.17'!J125+'13.02.17'!J127+'20.02.17'!J127+'27.02.17'!J128+'06.03.17'!J128+'13.03.17'!J128+'20.03.17'!J128+'27.03.17'!J128+'03.04.17'!J128+'10.04.17'!J128+'18.04.17'!J128+'24.04.17'!J128+'03.05.17'!J128+'10.05.17'!J128+'15.05.17'!J128+'22.05.17'!J128+'29.05.17'!J128+'06.06.17'!J128+'12.06.17'!J128+'19.06.17'!J128+'26.06.17'!J128+'03.07.17'!J128+'10.07.17'!J128+'17.07.17'!J128+'24.07.17'!J128+'31.07.17'!J128+'07.08.17'!J128+'14.08.17'!J128+'21.08.17'!J128+'28.08.17'!J128+'04.09.17'!J128+'11.09.17'!J128+'18.09.17'!J128+'25.09.17'!J128+'02.10.17'!J128+'09.10.17'!J128+'16.10.17'!J128+'23.10.17'!J128+'30.10.17'!J128+'06.11.17'!J128+'13.11.17'!J128+'20.11.17'!J128+'27.11.17'!J128+'04.12.17'!J128+'11.12.17'!J128+'18.12.17'!J128+'25.12.17'!J128+'02.01.18'!J128</f>
        <v>12</v>
      </c>
      <c r="K128" s="26">
        <f>'10.01.17'!K105+'16.01.17'!K107+'23.01.17'!K119+'30.01.17'!K122+'06.02.17'!K125+'13.02.17'!K127+'20.02.17'!K127+'27.02.17'!K128+'06.03.17'!K128+'13.03.17'!K128+'20.03.17'!K128+'27.03.17'!K128+'03.04.17'!K128+'10.04.17'!K128+'18.04.17'!K128+'24.04.17'!K128+'03.05.17'!K128+'10.05.17'!K128+'15.05.17'!K128+'22.05.17'!K128+'29.05.17'!K128+'06.06.17'!K128+'12.06.17'!K128+'19.06.17'!K128+'26.06.17'!K128+'03.07.17'!K128+'10.07.17'!K128+'17.07.17'!K128+'24.07.17'!K128+'31.07.17'!K128+'07.08.17'!K128+'14.08.17'!K128+'21.08.17'!K128+'28.08.17'!K128+'04.09.17'!K128+'11.09.17'!K128+'18.09.17'!K128+'25.09.17'!K128+'02.10.17'!K128+'09.10.17'!K128+'16.10.17'!K128+'23.10.17'!K128+'30.10.17'!K128+'06.11.17'!K128+'13.11.17'!K128+'20.11.17'!K128+'27.11.17'!K128+'04.12.17'!K128+'11.12.17'!K128+'18.12.17'!K128+'25.12.17'!K128+'02.01.18'!K128</f>
        <v>6964.68</v>
      </c>
      <c r="L128" s="26">
        <f>'10.01.17'!L105+'16.01.17'!L107+'23.01.17'!L119+'30.01.17'!L122+'06.02.17'!L125+'13.02.17'!L127+'20.02.17'!L127+'27.02.17'!L128+'06.03.17'!L128+'13.03.17'!L128+'20.03.17'!L128+'27.03.17'!L128+'03.04.17'!L128+'10.04.17'!L128+'18.04.17'!L128+'24.04.17'!L128+'03.05.17'!L128+'10.05.17'!L128+'15.05.17'!L128+'22.05.17'!L128+'29.05.17'!L128+'06.06.17'!L128+'12.06.17'!L128+'19.06.17'!L128+'26.06.17'!L128+'03.07.17'!L128+'10.07.17'!L128+'17.07.17'!L128+'24.07.17'!L128+'31.07.17'!L128+'07.08.17'!L128+'14.08.17'!L128+'21.08.17'!L128+'28.08.17'!L128+'04.09.17'!L128+'11.09.17'!L128+'18.09.17'!L128+'25.09.17'!L128+'02.10.17'!L128+'09.10.17'!L128+'16.10.17'!L128+'23.10.17'!L128+'30.10.17'!L128+'06.11.17'!L128+'13.11.17'!L128+'20.11.17'!L128+'27.11.17'!L128+'04.12.17'!L128+'11.12.17'!L128+'18.12.17'!L128+'25.12.17'!L128+'02.01.18'!L128</f>
        <v>6964.68</v>
      </c>
      <c r="M128" s="27">
        <f t="shared" si="12"/>
        <v>0</v>
      </c>
      <c r="N128" s="25">
        <f>'10.01.17'!N105+'16.01.17'!N107+'23.01.17'!N119+'30.01.17'!N122+'06.02.17'!N125+'13.02.17'!N127+'20.02.17'!N127+'27.02.17'!N128+'06.03.17'!N128+'13.03.17'!N128+'20.03.17'!N128+'27.03.17'!N128+'03.04.17'!N128+'10.04.17'!N128+'18.04.17'!N128+'24.04.17'!N128+'03.05.17'!N128+'10.05.17'!N128+'15.05.17'!N128+'22.05.17'!N128+'29.05.17'!N128+'06.06.17'!N128+'12.06.17'!N128+'19.06.17'!N128+'26.06.17'!N128+'03.07.17'!N128+'10.07.17'!N128+'17.07.17'!N128+'24.07.17'!N128+'31.07.17'!N128+'07.08.17'!N128+'14.08.17'!N128+'21.08.17'!N128+'28.08.17'!N128+'04.09.17'!N128+'11.09.17'!N128+'18.09.17'!N128+'25.09.17'!N128+'02.10.17'!N128+'09.10.17'!N128+'16.10.17'!N128+'23.10.17'!N128+'30.10.17'!N128+'06.11.17'!N128+'13.11.17'!N128+'20.11.17'!N128+'27.11.17'!N128+'04.12.17'!N128+'11.12.17'!N128+'18.12.17'!N128+'25.12.17'!N128+'02.01.18'!N128</f>
        <v>0</v>
      </c>
      <c r="O128" s="26">
        <f>'10.01.17'!O105+'16.01.17'!O107+'23.01.17'!O119+'30.01.17'!O122+'06.02.17'!O125+'13.02.17'!O127+'20.02.17'!O127+'27.02.17'!O128+'06.03.17'!O128+'13.03.17'!O128+'20.03.17'!O128+'27.03.17'!O128+'03.04.17'!O128+'10.04.17'!O128+'18.04.17'!O128+'24.04.17'!O128+'03.05.17'!O128+'10.05.17'!O128+'15.05.17'!O128+'22.05.17'!O128+'29.05.17'!O128+'06.06.17'!O128+'12.06.17'!O128+'19.06.17'!O128+'26.06.17'!O128+'03.07.17'!O128+'10.07.17'!O128+'17.07.17'!O128+'24.07.17'!O128+'31.07.17'!O128+'07.08.17'!O128+'14.08.17'!O128+'21.08.17'!O128+'28.08.17'!O128+'04.09.17'!O128+'11.09.17'!O128+'18.09.17'!O128+'25.09.17'!O128+'02.10.17'!O128+'09.10.17'!O128+'16.10.17'!O128+'23.10.17'!O128+'30.10.17'!O128+'06.11.17'!O128+'13.11.17'!O128+'20.11.17'!O128+'27.11.17'!O128+'04.12.17'!O128+'11.12.17'!O128+'18.12.17'!O128+'25.12.17'!O128+'02.01.18'!O128</f>
        <v>0</v>
      </c>
      <c r="P128" s="26">
        <f>'10.01.17'!P105+'16.01.17'!P107+'23.01.17'!P119+'30.01.17'!P122+'06.02.17'!P125+'13.02.17'!P127+'20.02.17'!P127+'27.02.17'!P128+'06.03.17'!P128+'13.03.17'!P128+'20.03.17'!P128+'27.03.17'!P128+'03.04.17'!P128+'10.04.17'!P128+'18.04.17'!P128+'24.04.17'!P128+'03.05.17'!P128+'10.05.17'!P128+'15.05.17'!P128+'22.05.17'!P128+'29.05.17'!P128+'06.06.17'!P128+'12.06.17'!P128+'19.06.17'!P128+'26.06.17'!P128+'03.07.17'!P128+'10.07.17'!P128+'17.07.17'!P128+'24.07.17'!P128+'31.07.17'!P128+'07.08.17'!P128+'14.08.17'!P128+'21.08.17'!P128+'28.08.17'!P128+'04.09.17'!P128+'11.09.17'!P128+'18.09.17'!P128+'25.09.17'!P128+'02.10.17'!P128+'09.10.17'!P128+'16.10.17'!P128+'23.10.17'!P128+'30.10.17'!P128+'06.11.17'!P128+'13.11.17'!P128+'20.11.17'!P128+'27.11.17'!P128+'04.12.17'!P128+'11.12.17'!P128+'18.12.17'!P128+'25.12.17'!P128+'02.01.18'!P128</f>
        <v>0</v>
      </c>
      <c r="Q128" s="30">
        <f t="shared" si="8"/>
        <v>0</v>
      </c>
      <c r="R128" s="2">
        <v>1</v>
      </c>
      <c r="S128" s="2">
        <v>0</v>
      </c>
      <c r="T128" s="2" t="str">
        <f t="shared" si="9"/>
        <v/>
      </c>
      <c r="U128" s="2" t="str">
        <f t="shared" si="10"/>
        <v/>
      </c>
      <c r="V128" s="2" t="str">
        <f t="shared" si="11"/>
        <v/>
      </c>
      <c r="X128" s="60"/>
    </row>
    <row r="129" spans="1:24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f>'10.01.17'!H106+'16.01.17'!H108+'23.01.17'!H120+'30.01.17'!H123+'06.02.17'!H126+'13.02.17'!H128+'20.02.17'!H128+'27.02.17'!H129+'06.03.17'!H129+'13.03.17'!H129+'20.03.17'!H129+'27.03.17'!H129+'03.04.17'!H129+'10.04.17'!H129+'18.04.17'!H129+'24.04.17'!H129+'03.05.17'!H129+'10.05.17'!H129+'15.05.17'!H129+'22.05.17'!H129+'29.05.17'!H129+'06.06.17'!H129+'12.06.17'!H129+'19.06.17'!H129+'26.06.17'!H129+'03.07.17'!H129+'10.07.17'!H129+'17.07.17'!H129+'24.07.17'!H129+'31.07.17'!H129+'07.08.17'!H129+'14.08.17'!H129+'21.08.17'!H129+'28.08.17'!H129+'04.09.17'!H129+'11.09.17'!H129+'18.09.17'!H129+'25.09.17'!H129+'02.10.17'!H129+'09.10.17'!H129+'16.10.17'!H129+'23.10.17'!H129+'30.10.17'!H129+'06.11.17'!H129+'13.11.17'!H129+'20.11.17'!H129+'27.11.17'!H129+'04.12.17'!H129+'11.12.17'!H129+'18.12.17'!H129+'25.12.17'!H129+'02.01.18'!H129</f>
        <v>17</v>
      </c>
      <c r="I129" s="25">
        <f>'10.01.17'!I106+'16.01.17'!I108+'23.01.17'!I120+'30.01.17'!I123+'06.02.17'!I126+'13.02.17'!I128+'20.02.17'!I128+'27.02.17'!I129+'06.03.17'!I129+'13.03.17'!I129+'20.03.17'!I129+'27.03.17'!I129+'03.04.17'!I129+'10.04.17'!I129+'18.04.17'!I129+'24.04.17'!I129+'03.05.17'!I129+'10.05.17'!I129+'15.05.17'!I129+'22.05.17'!I129+'29.05.17'!I129+'06.06.17'!I129+'12.06.17'!I129+'19.06.17'!I129+'26.06.17'!I129+'03.07.17'!I129+'10.07.17'!I129+'17.07.17'!I129+'24.07.17'!I129+'31.07.17'!I129+'07.08.17'!I129+'14.08.17'!I129+'21.08.17'!I129+'28.08.17'!I129+'04.09.17'!I129+'11.09.17'!I129+'18.09.17'!I129+'25.09.17'!I129+'02.10.17'!I129+'09.10.17'!I129+'16.10.17'!I129+'23.10.17'!I129+'30.10.17'!I129+'06.11.17'!I129+'13.11.17'!I129+'20.11.17'!I129+'27.11.17'!I129+'04.12.17'!I129+'11.12.17'!I129+'18.12.17'!I129+'25.12.17'!I129+'02.01.18'!I129</f>
        <v>15</v>
      </c>
      <c r="J129" s="25">
        <f>'10.01.17'!J106+'16.01.17'!J108+'23.01.17'!J120+'30.01.17'!J123+'06.02.17'!J126+'13.02.17'!J128+'20.02.17'!J128+'27.02.17'!J129+'06.03.17'!J129+'13.03.17'!J129+'20.03.17'!J129+'27.03.17'!J129+'03.04.17'!J129+'10.04.17'!J129+'18.04.17'!J129+'24.04.17'!J129+'03.05.17'!J129+'10.05.17'!J129+'15.05.17'!J129+'22.05.17'!J129+'29.05.17'!J129+'06.06.17'!J129+'12.06.17'!J129+'19.06.17'!J129+'26.06.17'!J129+'03.07.17'!J129+'10.07.17'!J129+'17.07.17'!J129+'24.07.17'!J129+'31.07.17'!J129+'07.08.17'!J129+'14.08.17'!J129+'21.08.17'!J129+'28.08.17'!J129+'04.09.17'!J129+'11.09.17'!J129+'18.09.17'!J129+'25.09.17'!J129+'02.10.17'!J129+'09.10.17'!J129+'16.10.17'!J129+'23.10.17'!J129+'30.10.17'!J129+'06.11.17'!J129+'13.11.17'!J129+'20.11.17'!J129+'27.11.17'!J129+'04.12.17'!J129+'11.12.17'!J129+'18.12.17'!J129+'25.12.17'!J129+'02.01.18'!J129</f>
        <v>20</v>
      </c>
      <c r="K129" s="26">
        <f>'10.01.17'!K106+'16.01.17'!K108+'23.01.17'!K120+'30.01.17'!K123+'06.02.17'!K126+'13.02.17'!K128+'20.02.17'!K128+'27.02.17'!K129+'06.03.17'!K129+'13.03.17'!K129+'20.03.17'!K129+'27.03.17'!K129+'03.04.17'!K129+'10.04.17'!K129+'18.04.17'!K129+'24.04.17'!K129+'03.05.17'!K129+'10.05.17'!K129+'15.05.17'!K129+'22.05.17'!K129+'29.05.17'!K129+'06.06.17'!K129+'12.06.17'!K129+'19.06.17'!K129+'26.06.17'!K129+'03.07.17'!K129+'10.07.17'!K129+'17.07.17'!K129+'24.07.17'!K129+'31.07.17'!K129+'07.08.17'!K129+'14.08.17'!K129+'21.08.17'!K129+'28.08.17'!K129+'04.09.17'!K129+'11.09.17'!K129+'18.09.17'!K129+'25.09.17'!K129+'02.10.17'!K129+'09.10.17'!K129+'16.10.17'!K129+'23.10.17'!K129+'30.10.17'!K129+'06.11.17'!K129+'13.11.17'!K129+'20.11.17'!K129+'27.11.17'!K129+'04.12.17'!K129+'11.12.17'!K129+'18.12.17'!K129+'25.12.17'!K129+'02.01.18'!K129</f>
        <v>26046.69</v>
      </c>
      <c r="L129" s="26">
        <f>'10.01.17'!L106+'16.01.17'!L108+'23.01.17'!L120+'30.01.17'!L123+'06.02.17'!L126+'13.02.17'!L128+'20.02.17'!L128+'27.02.17'!L129+'06.03.17'!L129+'13.03.17'!L129+'20.03.17'!L129+'27.03.17'!L129+'03.04.17'!L129+'10.04.17'!L129+'18.04.17'!L129+'24.04.17'!L129+'03.05.17'!L129+'10.05.17'!L129+'15.05.17'!L129+'22.05.17'!L129+'29.05.17'!L129+'06.06.17'!L129+'12.06.17'!L129+'19.06.17'!L129+'26.06.17'!L129+'03.07.17'!L129+'10.07.17'!L129+'17.07.17'!L129+'24.07.17'!L129+'31.07.17'!L129+'07.08.17'!L129+'14.08.17'!L129+'21.08.17'!L129+'28.08.17'!L129+'04.09.17'!L129+'11.09.17'!L129+'18.09.17'!L129+'25.09.17'!L129+'02.10.17'!L129+'09.10.17'!L129+'16.10.17'!L129+'23.10.17'!L129+'30.10.17'!L129+'06.11.17'!L129+'13.11.17'!L129+'20.11.17'!L129+'27.11.17'!L129+'04.12.17'!L129+'11.12.17'!L129+'18.12.17'!L129+'25.12.17'!L129+'02.01.18'!L129</f>
        <v>26046.69</v>
      </c>
      <c r="M129" s="27">
        <f t="shared" si="12"/>
        <v>0</v>
      </c>
      <c r="N129" s="25">
        <f>'10.01.17'!N106+'16.01.17'!N108+'23.01.17'!N120+'30.01.17'!N123+'06.02.17'!N126+'13.02.17'!N128+'20.02.17'!N128+'27.02.17'!N129+'06.03.17'!N129+'13.03.17'!N129+'20.03.17'!N129+'27.03.17'!N129+'03.04.17'!N129+'10.04.17'!N129+'18.04.17'!N129+'24.04.17'!N129+'03.05.17'!N129+'10.05.17'!N129+'15.05.17'!N129+'22.05.17'!N129+'29.05.17'!N129+'06.06.17'!N129+'12.06.17'!N129+'19.06.17'!N129+'26.06.17'!N129+'03.07.17'!N129+'10.07.17'!N129+'17.07.17'!N129+'24.07.17'!N129+'31.07.17'!N129+'07.08.17'!N129+'14.08.17'!N129+'21.08.17'!N129+'28.08.17'!N129+'04.09.17'!N129+'11.09.17'!N129+'18.09.17'!N129+'25.09.17'!N129+'02.10.17'!N129+'09.10.17'!N129+'16.10.17'!N129+'23.10.17'!N129+'30.10.17'!N129+'06.11.17'!N129+'13.11.17'!N129+'20.11.17'!N129+'27.11.17'!N129+'04.12.17'!N129+'11.12.17'!N129+'18.12.17'!N129+'25.12.17'!N129+'02.01.18'!N129</f>
        <v>8</v>
      </c>
      <c r="O129" s="26">
        <f>'10.01.17'!O106+'16.01.17'!O108+'23.01.17'!O120+'30.01.17'!O123+'06.02.17'!O126+'13.02.17'!O128+'20.02.17'!O128+'27.02.17'!O129+'06.03.17'!O129+'13.03.17'!O129+'20.03.17'!O129+'27.03.17'!O129+'03.04.17'!O129+'10.04.17'!O129+'18.04.17'!O129+'24.04.17'!O129+'03.05.17'!O129+'10.05.17'!O129+'15.05.17'!O129+'22.05.17'!O129+'29.05.17'!O129+'06.06.17'!O129+'12.06.17'!O129+'19.06.17'!O129+'26.06.17'!O129+'03.07.17'!O129+'10.07.17'!O129+'17.07.17'!O129+'24.07.17'!O129+'31.07.17'!O129+'07.08.17'!O129+'14.08.17'!O129+'21.08.17'!O129+'28.08.17'!O129+'04.09.17'!O129+'11.09.17'!O129+'18.09.17'!O129+'25.09.17'!O129+'02.10.17'!O129+'09.10.17'!O129+'16.10.17'!O129+'23.10.17'!O129+'30.10.17'!O129+'06.11.17'!O129+'13.11.17'!O129+'20.11.17'!O129+'27.11.17'!O129+'04.12.17'!O129+'11.12.17'!O129+'18.12.17'!O129+'25.12.17'!O129+'02.01.18'!O129</f>
        <v>9005.43</v>
      </c>
      <c r="P129" s="26">
        <f>'10.01.17'!P106+'16.01.17'!P108+'23.01.17'!P120+'30.01.17'!P123+'06.02.17'!P126+'13.02.17'!P128+'20.02.17'!P128+'27.02.17'!P129+'06.03.17'!P129+'13.03.17'!P129+'20.03.17'!P129+'27.03.17'!P129+'03.04.17'!P129+'10.04.17'!P129+'18.04.17'!P129+'24.04.17'!P129+'03.05.17'!P129+'10.05.17'!P129+'15.05.17'!P129+'22.05.17'!P129+'29.05.17'!P129+'06.06.17'!P129+'12.06.17'!P129+'19.06.17'!P129+'26.06.17'!P129+'03.07.17'!P129+'10.07.17'!P129+'17.07.17'!P129+'24.07.17'!P129+'31.07.17'!P129+'07.08.17'!P129+'14.08.17'!P129+'21.08.17'!P129+'28.08.17'!P129+'04.09.17'!P129+'11.09.17'!P129+'18.09.17'!P129+'25.09.17'!P129+'02.10.17'!P129+'09.10.17'!P129+'16.10.17'!P129+'23.10.17'!P129+'30.10.17'!P129+'06.11.17'!P129+'13.11.17'!P129+'20.11.17'!P129+'27.11.17'!P129+'04.12.17'!P129+'11.12.17'!P129+'18.12.17'!P129+'25.12.17'!P129+'02.01.18'!P129</f>
        <v>9005.43</v>
      </c>
      <c r="Q129" s="30">
        <f t="shared" si="8"/>
        <v>0</v>
      </c>
      <c r="R129" s="2">
        <v>1</v>
      </c>
      <c r="S129" s="2">
        <v>0</v>
      </c>
      <c r="T129" s="2" t="str">
        <f t="shared" si="9"/>
        <v/>
      </c>
      <c r="U129" s="2" t="str">
        <f t="shared" si="10"/>
        <v/>
      </c>
      <c r="V129" s="2" t="str">
        <f t="shared" si="11"/>
        <v/>
      </c>
      <c r="X129" s="60"/>
    </row>
    <row r="130" spans="1:24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f>'10.01.17'!H107+'16.01.17'!H109+'23.01.17'!H121+'30.01.17'!H124+'06.02.17'!H127+'13.02.17'!H129+'20.02.17'!H129+'27.02.17'!H130+'06.03.17'!H130+'13.03.17'!H130+'20.03.17'!H130+'27.03.17'!H130+'03.04.17'!H130+'10.04.17'!H130+'18.04.17'!H130+'24.04.17'!H130+'03.05.17'!H130+'10.05.17'!H130+'15.05.17'!H130+'22.05.17'!H130+'29.05.17'!H130+'06.06.17'!H130+'12.06.17'!H130+'19.06.17'!H130+'26.06.17'!H130+'03.07.17'!H130+'10.07.17'!H130+'17.07.17'!H130+'24.07.17'!H130+'31.07.17'!H130+'07.08.17'!H130+'14.08.17'!H130+'21.08.17'!H130+'28.08.17'!H130+'04.09.17'!H130+'11.09.17'!H130+'18.09.17'!H130+'25.09.17'!H130+'02.10.17'!H130+'09.10.17'!H130+'16.10.17'!H130+'23.10.17'!H130+'30.10.17'!H130+'06.11.17'!H130+'13.11.17'!H130+'20.11.17'!H130+'27.11.17'!H130+'04.12.17'!H130+'11.12.17'!H130+'18.12.17'!H130+'25.12.17'!H130+'02.01.18'!H130</f>
        <v>19</v>
      </c>
      <c r="I130" s="25">
        <f>'10.01.17'!I107+'16.01.17'!I109+'23.01.17'!I121+'30.01.17'!I124+'06.02.17'!I127+'13.02.17'!I129+'20.02.17'!I129+'27.02.17'!I130+'06.03.17'!I130+'13.03.17'!I130+'20.03.17'!I130+'27.03.17'!I130+'03.04.17'!I130+'10.04.17'!I130+'18.04.17'!I130+'24.04.17'!I130+'03.05.17'!I130+'10.05.17'!I130+'15.05.17'!I130+'22.05.17'!I130+'29.05.17'!I130+'06.06.17'!I130+'12.06.17'!I130+'19.06.17'!I130+'26.06.17'!I130+'03.07.17'!I130+'10.07.17'!I130+'17.07.17'!I130+'24.07.17'!I130+'31.07.17'!I130+'07.08.17'!I130+'14.08.17'!I130+'21.08.17'!I130+'28.08.17'!I130+'04.09.17'!I130+'11.09.17'!I130+'18.09.17'!I130+'25.09.17'!I130+'02.10.17'!I130+'09.10.17'!I130+'16.10.17'!I130+'23.10.17'!I130+'30.10.17'!I130+'06.11.17'!I130+'13.11.17'!I130+'20.11.17'!I130+'27.11.17'!I130+'04.12.17'!I130+'11.12.17'!I130+'18.12.17'!I130+'25.12.17'!I130+'02.01.18'!I130</f>
        <v>13</v>
      </c>
      <c r="J130" s="25">
        <f>'10.01.17'!J107+'16.01.17'!J109+'23.01.17'!J121+'30.01.17'!J124+'06.02.17'!J127+'13.02.17'!J129+'20.02.17'!J129+'27.02.17'!J130+'06.03.17'!J130+'13.03.17'!J130+'20.03.17'!J130+'27.03.17'!J130+'03.04.17'!J130+'10.04.17'!J130+'18.04.17'!J130+'24.04.17'!J130+'03.05.17'!J130+'10.05.17'!J130+'15.05.17'!J130+'22.05.17'!J130+'29.05.17'!J130+'06.06.17'!J130+'12.06.17'!J130+'19.06.17'!J130+'26.06.17'!J130+'03.07.17'!J130+'10.07.17'!J130+'17.07.17'!J130+'24.07.17'!J130+'31.07.17'!J130+'07.08.17'!J130+'14.08.17'!J130+'21.08.17'!J130+'28.08.17'!J130+'04.09.17'!J130+'11.09.17'!J130+'18.09.17'!J130+'25.09.17'!J130+'02.10.17'!J130+'09.10.17'!J130+'16.10.17'!J130+'23.10.17'!J130+'30.10.17'!J130+'06.11.17'!J130+'13.11.17'!J130+'20.11.17'!J130+'27.11.17'!J130+'04.12.17'!J130+'11.12.17'!J130+'18.12.17'!J130+'25.12.17'!J130+'02.01.18'!J130</f>
        <v>13</v>
      </c>
      <c r="K130" s="26">
        <f>'10.01.17'!K107+'16.01.17'!K109+'23.01.17'!K121+'30.01.17'!K124+'06.02.17'!K127+'13.02.17'!K129+'20.02.17'!K129+'27.02.17'!K130+'06.03.17'!K130+'13.03.17'!K130+'20.03.17'!K130+'27.03.17'!K130+'03.04.17'!K130+'10.04.17'!K130+'18.04.17'!K130+'24.04.17'!K130+'03.05.17'!K130+'10.05.17'!K130+'15.05.17'!K130+'22.05.17'!K130+'29.05.17'!K130+'06.06.17'!K130+'12.06.17'!K130+'19.06.17'!K130+'26.06.17'!K130+'03.07.17'!K130+'10.07.17'!K130+'17.07.17'!K130+'24.07.17'!K130+'31.07.17'!K130+'07.08.17'!K130+'14.08.17'!K130+'21.08.17'!K130+'28.08.17'!K130+'04.09.17'!K130+'11.09.17'!K130+'18.09.17'!K130+'25.09.17'!K130+'02.10.17'!K130+'09.10.17'!K130+'16.10.17'!K130+'23.10.17'!K130+'30.10.17'!K130+'06.11.17'!K130+'13.11.17'!K130+'20.11.17'!K130+'27.11.17'!K130+'04.12.17'!K130+'11.12.17'!K130+'18.12.17'!K130+'25.12.17'!K130+'02.01.18'!K130</f>
        <v>8048.98</v>
      </c>
      <c r="L130" s="26">
        <f>'10.01.17'!L107+'16.01.17'!L109+'23.01.17'!L121+'30.01.17'!L124+'06.02.17'!L127+'13.02.17'!L129+'20.02.17'!L129+'27.02.17'!L130+'06.03.17'!L130+'13.03.17'!L130+'20.03.17'!L130+'27.03.17'!L130+'03.04.17'!L130+'10.04.17'!L130+'18.04.17'!L130+'24.04.17'!L130+'03.05.17'!L130+'10.05.17'!L130+'15.05.17'!L130+'22.05.17'!L130+'29.05.17'!L130+'06.06.17'!L130+'12.06.17'!L130+'19.06.17'!L130+'26.06.17'!L130+'03.07.17'!L130+'10.07.17'!L130+'17.07.17'!L130+'24.07.17'!L130+'31.07.17'!L130+'07.08.17'!L130+'14.08.17'!L130+'21.08.17'!L130+'28.08.17'!L130+'04.09.17'!L130+'11.09.17'!L130+'18.09.17'!L130+'25.09.17'!L130+'02.10.17'!L130+'09.10.17'!L130+'16.10.17'!L130+'23.10.17'!L130+'30.10.17'!L130+'06.11.17'!L130+'13.11.17'!L130+'20.11.17'!L130+'27.11.17'!L130+'04.12.17'!L130+'11.12.17'!L130+'18.12.17'!L130+'25.12.17'!L130+'02.01.18'!L130</f>
        <v>8048.98</v>
      </c>
      <c r="M130" s="27">
        <f t="shared" si="12"/>
        <v>0</v>
      </c>
      <c r="N130" s="25">
        <f>'10.01.17'!N107+'16.01.17'!N109+'23.01.17'!N121+'30.01.17'!N124+'06.02.17'!N127+'13.02.17'!N129+'20.02.17'!N129+'27.02.17'!N130+'06.03.17'!N130+'13.03.17'!N130+'20.03.17'!N130+'27.03.17'!N130+'03.04.17'!N130+'10.04.17'!N130+'18.04.17'!N130+'24.04.17'!N130+'03.05.17'!N130+'10.05.17'!N130+'15.05.17'!N130+'22.05.17'!N130+'29.05.17'!N130+'06.06.17'!N130+'12.06.17'!N130+'19.06.17'!N130+'26.06.17'!N130+'03.07.17'!N130+'10.07.17'!N130+'17.07.17'!N130+'24.07.17'!N130+'31.07.17'!N130+'07.08.17'!N130+'14.08.17'!N130+'21.08.17'!N130+'28.08.17'!N130+'04.09.17'!N130+'11.09.17'!N130+'18.09.17'!N130+'25.09.17'!N130+'02.10.17'!N130+'09.10.17'!N130+'16.10.17'!N130+'23.10.17'!N130+'30.10.17'!N130+'06.11.17'!N130+'13.11.17'!N130+'20.11.17'!N130+'27.11.17'!N130+'04.12.17'!N130+'11.12.17'!N130+'18.12.17'!N130+'25.12.17'!N130+'02.01.18'!N130</f>
        <v>0</v>
      </c>
      <c r="O130" s="26">
        <f>'10.01.17'!O107+'16.01.17'!O109+'23.01.17'!O121+'30.01.17'!O124+'06.02.17'!O127+'13.02.17'!O129+'20.02.17'!O129+'27.02.17'!O130+'06.03.17'!O130+'13.03.17'!O130+'20.03.17'!O130+'27.03.17'!O130+'03.04.17'!O130+'10.04.17'!O130+'18.04.17'!O130+'24.04.17'!O130+'03.05.17'!O130+'10.05.17'!O130+'15.05.17'!O130+'22.05.17'!O130+'29.05.17'!O130+'06.06.17'!O130+'12.06.17'!O130+'19.06.17'!O130+'26.06.17'!O130+'03.07.17'!O130+'10.07.17'!O130+'17.07.17'!O130+'24.07.17'!O130+'31.07.17'!O130+'07.08.17'!O130+'14.08.17'!O130+'21.08.17'!O130+'28.08.17'!O130+'04.09.17'!O130+'11.09.17'!O130+'18.09.17'!O130+'25.09.17'!O130+'02.10.17'!O130+'09.10.17'!O130+'16.10.17'!O130+'23.10.17'!O130+'30.10.17'!O130+'06.11.17'!O130+'13.11.17'!O130+'20.11.17'!O130+'27.11.17'!O130+'04.12.17'!O130+'11.12.17'!O130+'18.12.17'!O130+'25.12.17'!O130+'02.01.18'!O130</f>
        <v>0</v>
      </c>
      <c r="P130" s="26">
        <f>'10.01.17'!P107+'16.01.17'!P109+'23.01.17'!P121+'30.01.17'!P124+'06.02.17'!P127+'13.02.17'!P129+'20.02.17'!P129+'27.02.17'!P130+'06.03.17'!P130+'13.03.17'!P130+'20.03.17'!P130+'27.03.17'!P130+'03.04.17'!P130+'10.04.17'!P130+'18.04.17'!P130+'24.04.17'!P130+'03.05.17'!P130+'10.05.17'!P130+'15.05.17'!P130+'22.05.17'!P130+'29.05.17'!P130+'06.06.17'!P130+'12.06.17'!P130+'19.06.17'!P130+'26.06.17'!P130+'03.07.17'!P130+'10.07.17'!P130+'17.07.17'!P130+'24.07.17'!P130+'31.07.17'!P130+'07.08.17'!P130+'14.08.17'!P130+'21.08.17'!P130+'28.08.17'!P130+'04.09.17'!P130+'11.09.17'!P130+'18.09.17'!P130+'25.09.17'!P130+'02.10.17'!P130+'09.10.17'!P130+'16.10.17'!P130+'23.10.17'!P130+'30.10.17'!P130+'06.11.17'!P130+'13.11.17'!P130+'20.11.17'!P130+'27.11.17'!P130+'04.12.17'!P130+'11.12.17'!P130+'18.12.17'!P130+'25.12.17'!P130+'02.01.18'!P130</f>
        <v>0</v>
      </c>
      <c r="Q130" s="30">
        <f t="shared" si="8"/>
        <v>0</v>
      </c>
      <c r="R130" s="2">
        <v>1</v>
      </c>
      <c r="S130" s="2">
        <v>0</v>
      </c>
      <c r="T130" s="2" t="str">
        <f t="shared" si="9"/>
        <v/>
      </c>
      <c r="U130" s="2" t="str">
        <f t="shared" si="10"/>
        <v/>
      </c>
      <c r="V130" s="2" t="str">
        <f t="shared" si="11"/>
        <v/>
      </c>
      <c r="X130" s="60"/>
    </row>
    <row r="131" spans="1:24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f>'10.01.17'!H108+'16.01.17'!H110+'23.01.17'!H122+'30.01.17'!H125+'06.02.17'!H128+'13.02.17'!H130+'20.02.17'!H130+'27.02.17'!H131+'06.03.17'!H131+'13.03.17'!H131+'20.03.17'!H131+'27.03.17'!H131+'03.04.17'!H131+'10.04.17'!H131+'18.04.17'!H131+'24.04.17'!H131+'03.05.17'!H131+'10.05.17'!H131+'15.05.17'!H131+'22.05.17'!H131+'29.05.17'!H131+'06.06.17'!H131+'12.06.17'!H131+'19.06.17'!H131+'26.06.17'!H131+'03.07.17'!H131+'10.07.17'!H131+'17.07.17'!H131+'24.07.17'!H131+'31.07.17'!H131+'07.08.17'!H131+'14.08.17'!H131+'21.08.17'!H131+'28.08.17'!H131+'04.09.17'!H131+'11.09.17'!H131+'18.09.17'!H131+'25.09.17'!H131+'02.10.17'!H131+'09.10.17'!H131+'16.10.17'!H131+'23.10.17'!H131+'30.10.17'!H131+'06.11.17'!H131+'13.11.17'!H131+'20.11.17'!H131+'27.11.17'!H131+'04.12.17'!H131+'11.12.17'!H131+'18.12.17'!H131+'25.12.17'!H131+'02.01.18'!H131</f>
        <v>16</v>
      </c>
      <c r="I131" s="25">
        <f>'10.01.17'!I108+'16.01.17'!I110+'23.01.17'!I122+'30.01.17'!I125+'06.02.17'!I128+'13.02.17'!I130+'20.02.17'!I130+'27.02.17'!I131+'06.03.17'!I131+'13.03.17'!I131+'20.03.17'!I131+'27.03.17'!I131+'03.04.17'!I131+'10.04.17'!I131+'18.04.17'!I131+'24.04.17'!I131+'03.05.17'!I131+'10.05.17'!I131+'15.05.17'!I131+'22.05.17'!I131+'29.05.17'!I131+'06.06.17'!I131+'12.06.17'!I131+'19.06.17'!I131+'26.06.17'!I131+'03.07.17'!I131+'10.07.17'!I131+'17.07.17'!I131+'24.07.17'!I131+'31.07.17'!I131+'07.08.17'!I131+'14.08.17'!I131+'21.08.17'!I131+'28.08.17'!I131+'04.09.17'!I131+'11.09.17'!I131+'18.09.17'!I131+'25.09.17'!I131+'02.10.17'!I131+'09.10.17'!I131+'16.10.17'!I131+'23.10.17'!I131+'30.10.17'!I131+'06.11.17'!I131+'13.11.17'!I131+'20.11.17'!I131+'27.11.17'!I131+'04.12.17'!I131+'11.12.17'!I131+'18.12.17'!I131+'25.12.17'!I131+'02.01.18'!I131</f>
        <v>13</v>
      </c>
      <c r="J131" s="25">
        <f>'10.01.17'!J108+'16.01.17'!J110+'23.01.17'!J122+'30.01.17'!J125+'06.02.17'!J128+'13.02.17'!J130+'20.02.17'!J130+'27.02.17'!J131+'06.03.17'!J131+'13.03.17'!J131+'20.03.17'!J131+'27.03.17'!J131+'03.04.17'!J131+'10.04.17'!J131+'18.04.17'!J131+'24.04.17'!J131+'03.05.17'!J131+'10.05.17'!J131+'15.05.17'!J131+'22.05.17'!J131+'29.05.17'!J131+'06.06.17'!J131+'12.06.17'!J131+'19.06.17'!J131+'26.06.17'!J131+'03.07.17'!J131+'10.07.17'!J131+'17.07.17'!J131+'24.07.17'!J131+'31.07.17'!J131+'07.08.17'!J131+'14.08.17'!J131+'21.08.17'!J131+'28.08.17'!J131+'04.09.17'!J131+'11.09.17'!J131+'18.09.17'!J131+'25.09.17'!J131+'02.10.17'!J131+'09.10.17'!J131+'16.10.17'!J131+'23.10.17'!J131+'30.10.17'!J131+'06.11.17'!J131+'13.11.17'!J131+'20.11.17'!J131+'27.11.17'!J131+'04.12.17'!J131+'11.12.17'!J131+'18.12.17'!J131+'25.12.17'!J131+'02.01.18'!J131</f>
        <v>18</v>
      </c>
      <c r="K131" s="26">
        <f>'10.01.17'!K108+'16.01.17'!K110+'23.01.17'!K122+'30.01.17'!K125+'06.02.17'!K128+'13.02.17'!K130+'20.02.17'!K130+'27.02.17'!K131+'06.03.17'!K131+'13.03.17'!K131+'20.03.17'!K131+'27.03.17'!K131+'03.04.17'!K131+'10.04.17'!K131+'18.04.17'!K131+'24.04.17'!K131+'03.05.17'!K131+'10.05.17'!K131+'15.05.17'!K131+'22.05.17'!K131+'29.05.17'!K131+'06.06.17'!K131+'12.06.17'!K131+'19.06.17'!K131+'26.06.17'!K131+'03.07.17'!K131+'10.07.17'!K131+'17.07.17'!K131+'24.07.17'!K131+'31.07.17'!K131+'07.08.17'!K131+'14.08.17'!K131+'21.08.17'!K131+'28.08.17'!K131+'04.09.17'!K131+'11.09.17'!K131+'18.09.17'!K131+'25.09.17'!K131+'02.10.17'!K131+'09.10.17'!K131+'16.10.17'!K131+'23.10.17'!K131+'30.10.17'!K131+'06.11.17'!K131+'13.11.17'!K131+'20.11.17'!K131+'27.11.17'!K131+'04.12.17'!K131+'11.12.17'!K131+'18.12.17'!K131+'25.12.17'!K131+'02.01.18'!K131</f>
        <v>15882.980000000001</v>
      </c>
      <c r="L131" s="26">
        <f>'10.01.17'!L108+'16.01.17'!L110+'23.01.17'!L122+'30.01.17'!L125+'06.02.17'!L128+'13.02.17'!L130+'20.02.17'!L130+'27.02.17'!L131+'06.03.17'!L131+'13.03.17'!L131+'20.03.17'!L131+'27.03.17'!L131+'03.04.17'!L131+'10.04.17'!L131+'18.04.17'!L131+'24.04.17'!L131+'03.05.17'!L131+'10.05.17'!L131+'15.05.17'!L131+'22.05.17'!L131+'29.05.17'!L131+'06.06.17'!L131+'12.06.17'!L131+'19.06.17'!L131+'26.06.17'!L131+'03.07.17'!L131+'10.07.17'!L131+'17.07.17'!L131+'24.07.17'!L131+'31.07.17'!L131+'07.08.17'!L131+'14.08.17'!L131+'21.08.17'!L131+'28.08.17'!L131+'04.09.17'!L131+'11.09.17'!L131+'18.09.17'!L131+'25.09.17'!L131+'02.10.17'!L131+'09.10.17'!L131+'16.10.17'!L131+'23.10.17'!L131+'30.10.17'!L131+'06.11.17'!L131+'13.11.17'!L131+'20.11.17'!L131+'27.11.17'!L131+'04.12.17'!L131+'11.12.17'!L131+'18.12.17'!L131+'25.12.17'!L131+'02.01.18'!L131</f>
        <v>15882.980000000001</v>
      </c>
      <c r="M131" s="27">
        <f t="shared" si="12"/>
        <v>0</v>
      </c>
      <c r="N131" s="25">
        <f>'10.01.17'!N108+'16.01.17'!N110+'23.01.17'!N122+'30.01.17'!N125+'06.02.17'!N128+'13.02.17'!N130+'20.02.17'!N130+'27.02.17'!N131+'06.03.17'!N131+'13.03.17'!N131+'20.03.17'!N131+'27.03.17'!N131+'03.04.17'!N131+'10.04.17'!N131+'18.04.17'!N131+'24.04.17'!N131+'03.05.17'!N131+'10.05.17'!N131+'15.05.17'!N131+'22.05.17'!N131+'29.05.17'!N131+'06.06.17'!N131+'12.06.17'!N131+'19.06.17'!N131+'26.06.17'!N131+'03.07.17'!N131+'10.07.17'!N131+'17.07.17'!N131+'24.07.17'!N131+'31.07.17'!N131+'07.08.17'!N131+'14.08.17'!N131+'21.08.17'!N131+'28.08.17'!N131+'04.09.17'!N131+'11.09.17'!N131+'18.09.17'!N131+'25.09.17'!N131+'02.10.17'!N131+'09.10.17'!N131+'16.10.17'!N131+'23.10.17'!N131+'30.10.17'!N131+'06.11.17'!N131+'13.11.17'!N131+'20.11.17'!N131+'27.11.17'!N131+'04.12.17'!N131+'11.12.17'!N131+'18.12.17'!N131+'25.12.17'!N131+'02.01.18'!N131</f>
        <v>25</v>
      </c>
      <c r="O131" s="26">
        <f>'10.01.17'!O108+'16.01.17'!O110+'23.01.17'!O122+'30.01.17'!O125+'06.02.17'!O128+'13.02.17'!O130+'20.02.17'!O130+'27.02.17'!O131+'06.03.17'!O131+'13.03.17'!O131+'20.03.17'!O131+'27.03.17'!O131+'03.04.17'!O131+'10.04.17'!O131+'18.04.17'!O131+'24.04.17'!O131+'03.05.17'!O131+'10.05.17'!O131+'15.05.17'!O131+'22.05.17'!O131+'29.05.17'!O131+'06.06.17'!O131+'12.06.17'!O131+'19.06.17'!O131+'26.06.17'!O131+'03.07.17'!O131+'10.07.17'!O131+'17.07.17'!O131+'24.07.17'!O131+'31.07.17'!O131+'07.08.17'!O131+'14.08.17'!O131+'21.08.17'!O131+'28.08.17'!O131+'04.09.17'!O131+'11.09.17'!O131+'18.09.17'!O131+'25.09.17'!O131+'02.10.17'!O131+'09.10.17'!O131+'16.10.17'!O131+'23.10.17'!O131+'30.10.17'!O131+'06.11.17'!O131+'13.11.17'!O131+'20.11.17'!O131+'27.11.17'!O131+'04.12.17'!O131+'11.12.17'!O131+'18.12.17'!O131+'25.12.17'!O131+'02.01.18'!O131</f>
        <v>64842.55</v>
      </c>
      <c r="P131" s="26">
        <f>'10.01.17'!P108+'16.01.17'!P110+'23.01.17'!P122+'30.01.17'!P125+'06.02.17'!P128+'13.02.17'!P130+'20.02.17'!P130+'27.02.17'!P131+'06.03.17'!P131+'13.03.17'!P131+'20.03.17'!P131+'27.03.17'!P131+'03.04.17'!P131+'10.04.17'!P131+'18.04.17'!P131+'24.04.17'!P131+'03.05.17'!P131+'10.05.17'!P131+'15.05.17'!P131+'22.05.17'!P131+'29.05.17'!P131+'06.06.17'!P131+'12.06.17'!P131+'19.06.17'!P131+'26.06.17'!P131+'03.07.17'!P131+'10.07.17'!P131+'17.07.17'!P131+'24.07.17'!P131+'31.07.17'!P131+'07.08.17'!P131+'14.08.17'!P131+'21.08.17'!P131+'28.08.17'!P131+'04.09.17'!P131+'11.09.17'!P131+'18.09.17'!P131+'25.09.17'!P131+'02.10.17'!P131+'09.10.17'!P131+'16.10.17'!P131+'23.10.17'!P131+'30.10.17'!P131+'06.11.17'!P131+'13.11.17'!P131+'20.11.17'!P131+'27.11.17'!P131+'04.12.17'!P131+'11.12.17'!P131+'18.12.17'!P131+'25.12.17'!P131+'02.01.18'!P131</f>
        <v>64842.55</v>
      </c>
      <c r="Q131" s="30">
        <f t="shared" si="8"/>
        <v>0</v>
      </c>
      <c r="R131" s="2">
        <v>1</v>
      </c>
      <c r="S131" s="2">
        <v>0</v>
      </c>
      <c r="T131" s="2" t="str">
        <f t="shared" si="9"/>
        <v/>
      </c>
      <c r="U131" s="2" t="str">
        <f t="shared" si="10"/>
        <v/>
      </c>
      <c r="V131" s="2" t="str">
        <f t="shared" si="11"/>
        <v/>
      </c>
      <c r="X131" s="60"/>
    </row>
    <row r="132" spans="1:24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>
        <f>'10.01.17'!H109+'16.01.17'!H111+'23.01.17'!H123+'30.01.17'!H126+'06.02.17'!H129+'13.02.17'!H131+'20.02.17'!H131+'27.02.17'!H132+'06.03.17'!H132+'13.03.17'!H132+'20.03.17'!H132+'27.03.17'!H132+'03.04.17'!H132+'10.04.17'!H132+'18.04.17'!H132+'24.04.17'!H132+'03.05.17'!H132+'10.05.17'!H132+'15.05.17'!H132+'22.05.17'!H132+'29.05.17'!H132+'06.06.17'!H132+'12.06.17'!H132+'19.06.17'!H132+'26.06.17'!H132+'03.07.17'!H132+'10.07.17'!H132+'17.07.17'!H132+'24.07.17'!H132+'31.07.17'!H132+'07.08.17'!H132+'14.08.17'!H132+'21.08.17'!H132+'28.08.17'!H132+'04.09.17'!H132+'11.09.17'!H132+'18.09.17'!H132+'25.09.17'!H132+'02.10.17'!H132+'09.10.17'!H132+'16.10.17'!H132+'23.10.17'!H132+'30.10.17'!H132+'06.11.17'!H132+'13.11.17'!H132+'20.11.17'!H132+'27.11.17'!H132+'04.12.17'!H132+'11.12.17'!H132+'18.12.17'!H132+'25.12.17'!H132+'02.01.18'!H132</f>
        <v>8</v>
      </c>
      <c r="I132" s="25">
        <f>'10.01.17'!I109+'16.01.17'!I111+'23.01.17'!I123+'30.01.17'!I126+'06.02.17'!I129+'13.02.17'!I131+'20.02.17'!I131+'27.02.17'!I132+'06.03.17'!I132+'13.03.17'!I132+'20.03.17'!I132+'27.03.17'!I132+'03.04.17'!I132+'10.04.17'!I132+'18.04.17'!I132+'24.04.17'!I132+'03.05.17'!I132+'10.05.17'!I132+'15.05.17'!I132+'22.05.17'!I132+'29.05.17'!I132+'06.06.17'!I132+'12.06.17'!I132+'19.06.17'!I132+'26.06.17'!I132+'03.07.17'!I132+'10.07.17'!I132+'17.07.17'!I132+'24.07.17'!I132+'31.07.17'!I132+'07.08.17'!I132+'14.08.17'!I132+'21.08.17'!I132+'28.08.17'!I132+'04.09.17'!I132+'11.09.17'!I132+'18.09.17'!I132+'25.09.17'!I132+'02.10.17'!I132+'09.10.17'!I132+'16.10.17'!I132+'23.10.17'!I132+'30.10.17'!I132+'06.11.17'!I132+'13.11.17'!I132+'20.11.17'!I132+'27.11.17'!I132+'04.12.17'!I132+'11.12.17'!I132+'18.12.17'!I132+'25.12.17'!I132+'02.01.18'!I132</f>
        <v>5</v>
      </c>
      <c r="J132" s="25">
        <f>'10.01.17'!J109+'16.01.17'!J111+'23.01.17'!J123+'30.01.17'!J126+'06.02.17'!J129+'13.02.17'!J131+'20.02.17'!J131+'27.02.17'!J132+'06.03.17'!J132+'13.03.17'!J132+'20.03.17'!J132+'27.03.17'!J132+'03.04.17'!J132+'10.04.17'!J132+'18.04.17'!J132+'24.04.17'!J132+'03.05.17'!J132+'10.05.17'!J132+'15.05.17'!J132+'22.05.17'!J132+'29.05.17'!J132+'06.06.17'!J132+'12.06.17'!J132+'19.06.17'!J132+'26.06.17'!J132+'03.07.17'!J132+'10.07.17'!J132+'17.07.17'!J132+'24.07.17'!J132+'31.07.17'!J132+'07.08.17'!J132+'14.08.17'!J132+'21.08.17'!J132+'28.08.17'!J132+'04.09.17'!J132+'11.09.17'!J132+'18.09.17'!J132+'25.09.17'!J132+'02.10.17'!J132+'09.10.17'!J132+'16.10.17'!J132+'23.10.17'!J132+'30.10.17'!J132+'06.11.17'!J132+'13.11.17'!J132+'20.11.17'!J132+'27.11.17'!J132+'04.12.17'!J132+'11.12.17'!J132+'18.12.17'!J132+'25.12.17'!J132+'02.01.18'!J132</f>
        <v>6</v>
      </c>
      <c r="K132" s="26">
        <f>'10.01.17'!K109+'16.01.17'!K111+'23.01.17'!K123+'30.01.17'!K126+'06.02.17'!K129+'13.02.17'!K131+'20.02.17'!K131+'27.02.17'!K132+'06.03.17'!K132+'13.03.17'!K132+'20.03.17'!K132+'27.03.17'!K132+'03.04.17'!K132+'10.04.17'!K132+'18.04.17'!K132+'24.04.17'!K132+'03.05.17'!K132+'10.05.17'!K132+'15.05.17'!K132+'22.05.17'!K132+'29.05.17'!K132+'06.06.17'!K132+'12.06.17'!K132+'19.06.17'!K132+'26.06.17'!K132+'03.07.17'!K132+'10.07.17'!K132+'17.07.17'!K132+'24.07.17'!K132+'31.07.17'!K132+'07.08.17'!K132+'14.08.17'!K132+'21.08.17'!K132+'28.08.17'!K132+'04.09.17'!K132+'11.09.17'!K132+'18.09.17'!K132+'25.09.17'!K132+'02.10.17'!K132+'09.10.17'!K132+'16.10.17'!K132+'23.10.17'!K132+'30.10.17'!K132+'06.11.17'!K132+'13.11.17'!K132+'20.11.17'!K132+'27.11.17'!K132+'04.12.17'!K132+'11.12.17'!K132+'18.12.17'!K132+'25.12.17'!K132+'02.01.18'!K132</f>
        <v>4340.3</v>
      </c>
      <c r="L132" s="26">
        <f>'10.01.17'!L109+'16.01.17'!L111+'23.01.17'!L123+'30.01.17'!L126+'06.02.17'!L129+'13.02.17'!L131+'20.02.17'!L131+'27.02.17'!L132+'06.03.17'!L132+'13.03.17'!L132+'20.03.17'!L132+'27.03.17'!L132+'03.04.17'!L132+'10.04.17'!L132+'18.04.17'!L132+'24.04.17'!L132+'03.05.17'!L132+'10.05.17'!L132+'15.05.17'!L132+'22.05.17'!L132+'29.05.17'!L132+'06.06.17'!L132+'12.06.17'!L132+'19.06.17'!L132+'26.06.17'!L132+'03.07.17'!L132+'10.07.17'!L132+'17.07.17'!L132+'24.07.17'!L132+'31.07.17'!L132+'07.08.17'!L132+'14.08.17'!L132+'21.08.17'!L132+'28.08.17'!L132+'04.09.17'!L132+'11.09.17'!L132+'18.09.17'!L132+'25.09.17'!L132+'02.10.17'!L132+'09.10.17'!L132+'16.10.17'!L132+'23.10.17'!L132+'30.10.17'!L132+'06.11.17'!L132+'13.11.17'!L132+'20.11.17'!L132+'27.11.17'!L132+'04.12.17'!L132+'11.12.17'!L132+'18.12.17'!L132+'25.12.17'!L132+'02.01.18'!L132</f>
        <v>4340.3</v>
      </c>
      <c r="M132" s="27">
        <f t="shared" si="12"/>
        <v>0</v>
      </c>
      <c r="N132" s="25">
        <f>'10.01.17'!N109+'16.01.17'!N111+'23.01.17'!N123+'30.01.17'!N126+'06.02.17'!N129+'13.02.17'!N131+'20.02.17'!N131+'27.02.17'!N132+'06.03.17'!N132+'13.03.17'!N132+'20.03.17'!N132+'27.03.17'!N132+'03.04.17'!N132+'10.04.17'!N132+'18.04.17'!N132+'24.04.17'!N132+'03.05.17'!N132+'10.05.17'!N132+'15.05.17'!N132+'22.05.17'!N132+'29.05.17'!N132+'06.06.17'!N132+'12.06.17'!N132+'19.06.17'!N132+'26.06.17'!N132+'03.07.17'!N132+'10.07.17'!N132+'17.07.17'!N132+'24.07.17'!N132+'31.07.17'!N132+'07.08.17'!N132+'14.08.17'!N132+'21.08.17'!N132+'28.08.17'!N132+'04.09.17'!N132+'11.09.17'!N132+'18.09.17'!N132+'25.09.17'!N132+'02.10.17'!N132+'09.10.17'!N132+'16.10.17'!N132+'23.10.17'!N132+'30.10.17'!N132+'06.11.17'!N132+'13.11.17'!N132+'20.11.17'!N132+'27.11.17'!N132+'04.12.17'!N132+'11.12.17'!N132+'18.12.17'!N132+'25.12.17'!N132+'02.01.18'!N132</f>
        <v>0</v>
      </c>
      <c r="O132" s="26">
        <f>'10.01.17'!O109+'16.01.17'!O111+'23.01.17'!O123+'30.01.17'!O126+'06.02.17'!O129+'13.02.17'!O131+'20.02.17'!O131+'27.02.17'!O132+'06.03.17'!O132+'13.03.17'!O132+'20.03.17'!O132+'27.03.17'!O132+'03.04.17'!O132+'10.04.17'!O132+'18.04.17'!O132+'24.04.17'!O132+'03.05.17'!O132+'10.05.17'!O132+'15.05.17'!O132+'22.05.17'!O132+'29.05.17'!O132+'06.06.17'!O132+'12.06.17'!O132+'19.06.17'!O132+'26.06.17'!O132+'03.07.17'!O132+'10.07.17'!O132+'17.07.17'!O132+'24.07.17'!O132+'31.07.17'!O132+'07.08.17'!O132+'14.08.17'!O132+'21.08.17'!O132+'28.08.17'!O132+'04.09.17'!O132+'11.09.17'!O132+'18.09.17'!O132+'25.09.17'!O132+'02.10.17'!O132+'09.10.17'!O132+'16.10.17'!O132+'23.10.17'!O132+'30.10.17'!O132+'06.11.17'!O132+'13.11.17'!O132+'20.11.17'!O132+'27.11.17'!O132+'04.12.17'!O132+'11.12.17'!O132+'18.12.17'!O132+'25.12.17'!O132+'02.01.18'!O132</f>
        <v>0</v>
      </c>
      <c r="P132" s="26">
        <f>'10.01.17'!P109+'16.01.17'!P111+'23.01.17'!P123+'30.01.17'!P126+'06.02.17'!P129+'13.02.17'!P131+'20.02.17'!P131+'27.02.17'!P132+'06.03.17'!P132+'13.03.17'!P132+'20.03.17'!P132+'27.03.17'!P132+'03.04.17'!P132+'10.04.17'!P132+'18.04.17'!P132+'24.04.17'!P132+'03.05.17'!P132+'10.05.17'!P132+'15.05.17'!P132+'22.05.17'!P132+'29.05.17'!P132+'06.06.17'!P132+'12.06.17'!P132+'19.06.17'!P132+'26.06.17'!P132+'03.07.17'!P132+'10.07.17'!P132+'17.07.17'!P132+'24.07.17'!P132+'31.07.17'!P132+'07.08.17'!P132+'14.08.17'!P132+'21.08.17'!P132+'28.08.17'!P132+'04.09.17'!P132+'11.09.17'!P132+'18.09.17'!P132+'25.09.17'!P132+'02.10.17'!P132+'09.10.17'!P132+'16.10.17'!P132+'23.10.17'!P132+'30.10.17'!P132+'06.11.17'!P132+'13.11.17'!P132+'20.11.17'!P132+'27.11.17'!P132+'04.12.17'!P132+'11.12.17'!P132+'18.12.17'!P132+'25.12.17'!P132+'02.01.18'!P132</f>
        <v>0</v>
      </c>
      <c r="Q132" s="30">
        <f t="shared" si="8"/>
        <v>0</v>
      </c>
      <c r="R132" s="2">
        <v>1</v>
      </c>
      <c r="S132" s="2">
        <v>0</v>
      </c>
      <c r="T132" s="2" t="str">
        <f t="shared" si="9"/>
        <v/>
      </c>
      <c r="U132" s="2" t="str">
        <f t="shared" si="10"/>
        <v/>
      </c>
      <c r="V132" s="2" t="str">
        <f t="shared" si="11"/>
        <v/>
      </c>
      <c r="X132" s="60"/>
    </row>
    <row r="133" spans="1:24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f>'10.01.17'!H110+'16.01.17'!H112+'23.01.17'!H124+'30.01.17'!H127+'06.02.17'!H130+'13.02.17'!H132+'20.02.17'!H132+'27.02.17'!H133+'06.03.17'!H133+'13.03.17'!H133+'20.03.17'!H133+'27.03.17'!H133+'03.04.17'!H133+'10.04.17'!H133+'18.04.17'!H133+'24.04.17'!H133+'03.05.17'!H133+'10.05.17'!H133+'15.05.17'!H133+'22.05.17'!H133+'29.05.17'!H133+'06.06.17'!H133+'12.06.17'!H133+'19.06.17'!H133+'26.06.17'!H133+'03.07.17'!H133+'10.07.17'!H133+'17.07.17'!H133+'24.07.17'!H133+'31.07.17'!H133+'07.08.17'!H133+'14.08.17'!H133+'21.08.17'!H133+'28.08.17'!H133+'04.09.17'!H133+'11.09.17'!H133+'18.09.17'!H133+'25.09.17'!H133+'02.10.17'!H133+'09.10.17'!H133+'16.10.17'!H133+'23.10.17'!H133+'30.10.17'!H133+'06.11.17'!H133+'13.11.17'!H133+'20.11.17'!H133+'27.11.17'!H133+'04.12.17'!H133+'11.12.17'!H133+'18.12.17'!H133+'25.12.17'!H133+'02.01.18'!H133</f>
        <v>21</v>
      </c>
      <c r="I133" s="25">
        <f>'10.01.17'!I110+'16.01.17'!I112+'23.01.17'!I124+'30.01.17'!I127+'06.02.17'!I130+'13.02.17'!I132+'20.02.17'!I132+'27.02.17'!I133+'06.03.17'!I133+'13.03.17'!I133+'20.03.17'!I133+'27.03.17'!I133+'03.04.17'!I133+'10.04.17'!I133+'18.04.17'!I133+'24.04.17'!I133+'03.05.17'!I133+'10.05.17'!I133+'15.05.17'!I133+'22.05.17'!I133+'29.05.17'!I133+'06.06.17'!I133+'12.06.17'!I133+'19.06.17'!I133+'26.06.17'!I133+'03.07.17'!I133+'10.07.17'!I133+'17.07.17'!I133+'24.07.17'!I133+'31.07.17'!I133+'07.08.17'!I133+'14.08.17'!I133+'21.08.17'!I133+'28.08.17'!I133+'04.09.17'!I133+'11.09.17'!I133+'18.09.17'!I133+'25.09.17'!I133+'02.10.17'!I133+'09.10.17'!I133+'16.10.17'!I133+'23.10.17'!I133+'30.10.17'!I133+'06.11.17'!I133+'13.11.17'!I133+'20.11.17'!I133+'27.11.17'!I133+'04.12.17'!I133+'11.12.17'!I133+'18.12.17'!I133+'25.12.17'!I133+'02.01.18'!I133</f>
        <v>17</v>
      </c>
      <c r="J133" s="25">
        <f>'10.01.17'!J110+'16.01.17'!J112+'23.01.17'!J124+'30.01.17'!J127+'06.02.17'!J130+'13.02.17'!J132+'20.02.17'!J132+'27.02.17'!J133+'06.03.17'!J133+'13.03.17'!J133+'20.03.17'!J133+'27.03.17'!J133+'03.04.17'!J133+'10.04.17'!J133+'18.04.17'!J133+'24.04.17'!J133+'03.05.17'!J133+'10.05.17'!J133+'15.05.17'!J133+'22.05.17'!J133+'29.05.17'!J133+'06.06.17'!J133+'12.06.17'!J133+'19.06.17'!J133+'26.06.17'!J133+'03.07.17'!J133+'10.07.17'!J133+'17.07.17'!J133+'24.07.17'!J133+'31.07.17'!J133+'07.08.17'!J133+'14.08.17'!J133+'21.08.17'!J133+'28.08.17'!J133+'04.09.17'!J133+'11.09.17'!J133+'18.09.17'!J133+'25.09.17'!J133+'02.10.17'!J133+'09.10.17'!J133+'16.10.17'!J133+'23.10.17'!J133+'30.10.17'!J133+'06.11.17'!J133+'13.11.17'!J133+'20.11.17'!J133+'27.11.17'!J133+'04.12.17'!J133+'11.12.17'!J133+'18.12.17'!J133+'25.12.17'!J133+'02.01.18'!J133</f>
        <v>25</v>
      </c>
      <c r="K133" s="26">
        <f>'10.01.17'!K110+'16.01.17'!K112+'23.01.17'!K124+'30.01.17'!K127+'06.02.17'!K130+'13.02.17'!K132+'20.02.17'!K132+'27.02.17'!K133+'06.03.17'!K133+'13.03.17'!K133+'20.03.17'!K133+'27.03.17'!K133+'03.04.17'!K133+'10.04.17'!K133+'18.04.17'!K133+'24.04.17'!K133+'03.05.17'!K133+'10.05.17'!K133+'15.05.17'!K133+'22.05.17'!K133+'29.05.17'!K133+'06.06.17'!K133+'12.06.17'!K133+'19.06.17'!K133+'26.06.17'!K133+'03.07.17'!K133+'10.07.17'!K133+'17.07.17'!K133+'24.07.17'!K133+'31.07.17'!K133+'07.08.17'!K133+'14.08.17'!K133+'21.08.17'!K133+'28.08.17'!K133+'04.09.17'!K133+'11.09.17'!K133+'18.09.17'!K133+'25.09.17'!K133+'02.10.17'!K133+'09.10.17'!K133+'16.10.17'!K133+'23.10.17'!K133+'30.10.17'!K133+'06.11.17'!K133+'13.11.17'!K133+'20.11.17'!K133+'27.11.17'!K133+'04.12.17'!K133+'11.12.17'!K133+'18.12.17'!K133+'25.12.17'!K133+'02.01.18'!K133</f>
        <v>18597.13</v>
      </c>
      <c r="L133" s="26">
        <f>'10.01.17'!L110+'16.01.17'!L112+'23.01.17'!L124+'30.01.17'!L127+'06.02.17'!L130+'13.02.17'!L132+'20.02.17'!L132+'27.02.17'!L133+'06.03.17'!L133+'13.03.17'!L133+'20.03.17'!L133+'27.03.17'!L133+'03.04.17'!L133+'10.04.17'!L133+'18.04.17'!L133+'24.04.17'!L133+'03.05.17'!L133+'10.05.17'!L133+'15.05.17'!L133+'22.05.17'!L133+'29.05.17'!L133+'06.06.17'!L133+'12.06.17'!L133+'19.06.17'!L133+'26.06.17'!L133+'03.07.17'!L133+'10.07.17'!L133+'17.07.17'!L133+'24.07.17'!L133+'31.07.17'!L133+'07.08.17'!L133+'14.08.17'!L133+'21.08.17'!L133+'28.08.17'!L133+'04.09.17'!L133+'11.09.17'!L133+'18.09.17'!L133+'25.09.17'!L133+'02.10.17'!L133+'09.10.17'!L133+'16.10.17'!L133+'23.10.17'!L133+'30.10.17'!L133+'06.11.17'!L133+'13.11.17'!L133+'20.11.17'!L133+'27.11.17'!L133+'04.12.17'!L133+'11.12.17'!L133+'18.12.17'!L133+'25.12.17'!L133+'02.01.18'!L133</f>
        <v>18597.13</v>
      </c>
      <c r="M133" s="27">
        <f t="shared" si="12"/>
        <v>0</v>
      </c>
      <c r="N133" s="25">
        <f>'10.01.17'!N110+'16.01.17'!N112+'23.01.17'!N124+'30.01.17'!N127+'06.02.17'!N130+'13.02.17'!N132+'20.02.17'!N132+'27.02.17'!N133+'06.03.17'!N133+'13.03.17'!N133+'20.03.17'!N133+'27.03.17'!N133+'03.04.17'!N133+'10.04.17'!N133+'18.04.17'!N133+'24.04.17'!N133+'03.05.17'!N133+'10.05.17'!N133+'15.05.17'!N133+'22.05.17'!N133+'29.05.17'!N133+'06.06.17'!N133+'12.06.17'!N133+'19.06.17'!N133+'26.06.17'!N133+'03.07.17'!N133+'10.07.17'!N133+'17.07.17'!N133+'24.07.17'!N133+'31.07.17'!N133+'07.08.17'!N133+'14.08.17'!N133+'21.08.17'!N133+'28.08.17'!N133+'04.09.17'!N133+'11.09.17'!N133+'18.09.17'!N133+'25.09.17'!N133+'02.10.17'!N133+'09.10.17'!N133+'16.10.17'!N133+'23.10.17'!N133+'30.10.17'!N133+'06.11.17'!N133+'13.11.17'!N133+'20.11.17'!N133+'27.11.17'!N133+'04.12.17'!N133+'11.12.17'!N133+'18.12.17'!N133+'25.12.17'!N133+'02.01.18'!N133</f>
        <v>20</v>
      </c>
      <c r="O133" s="26">
        <f>'10.01.17'!O110+'16.01.17'!O112+'23.01.17'!O124+'30.01.17'!O127+'06.02.17'!O130+'13.02.17'!O132+'20.02.17'!O132+'27.02.17'!O133+'06.03.17'!O133+'13.03.17'!O133+'20.03.17'!O133+'27.03.17'!O133+'03.04.17'!O133+'10.04.17'!O133+'18.04.17'!O133+'24.04.17'!O133+'03.05.17'!O133+'10.05.17'!O133+'15.05.17'!O133+'22.05.17'!O133+'29.05.17'!O133+'06.06.17'!O133+'12.06.17'!O133+'19.06.17'!O133+'26.06.17'!O133+'03.07.17'!O133+'10.07.17'!O133+'17.07.17'!O133+'24.07.17'!O133+'31.07.17'!O133+'07.08.17'!O133+'14.08.17'!O133+'21.08.17'!O133+'28.08.17'!O133+'04.09.17'!O133+'11.09.17'!O133+'18.09.17'!O133+'25.09.17'!O133+'02.10.17'!O133+'09.10.17'!O133+'16.10.17'!O133+'23.10.17'!O133+'30.10.17'!O133+'06.11.17'!O133+'13.11.17'!O133+'20.11.17'!O133+'27.11.17'!O133+'04.12.17'!O133+'11.12.17'!O133+'18.12.17'!O133+'25.12.17'!O133+'02.01.18'!O133</f>
        <v>39145.219999999994</v>
      </c>
      <c r="P133" s="26">
        <f>'10.01.17'!P110+'16.01.17'!P112+'23.01.17'!P124+'30.01.17'!P127+'06.02.17'!P130+'13.02.17'!P132+'20.02.17'!P132+'27.02.17'!P133+'06.03.17'!P133+'13.03.17'!P133+'20.03.17'!P133+'27.03.17'!P133+'03.04.17'!P133+'10.04.17'!P133+'18.04.17'!P133+'24.04.17'!P133+'03.05.17'!P133+'10.05.17'!P133+'15.05.17'!P133+'22.05.17'!P133+'29.05.17'!P133+'06.06.17'!P133+'12.06.17'!P133+'19.06.17'!P133+'26.06.17'!P133+'03.07.17'!P133+'10.07.17'!P133+'17.07.17'!P133+'24.07.17'!P133+'31.07.17'!P133+'07.08.17'!P133+'14.08.17'!P133+'21.08.17'!P133+'28.08.17'!P133+'04.09.17'!P133+'11.09.17'!P133+'18.09.17'!P133+'25.09.17'!P133+'02.10.17'!P133+'09.10.17'!P133+'16.10.17'!P133+'23.10.17'!P133+'30.10.17'!P133+'06.11.17'!P133+'13.11.17'!P133+'20.11.17'!P133+'27.11.17'!P133+'04.12.17'!P133+'11.12.17'!P133+'18.12.17'!P133+'25.12.17'!P133+'02.01.18'!P133</f>
        <v>39145.219999999994</v>
      </c>
      <c r="Q133" s="30">
        <f t="shared" si="8"/>
        <v>0</v>
      </c>
      <c r="R133" s="2">
        <v>1</v>
      </c>
      <c r="S133" s="2">
        <v>0</v>
      </c>
      <c r="T133" s="2" t="str">
        <f t="shared" si="9"/>
        <v/>
      </c>
      <c r="U133" s="2" t="str">
        <f t="shared" si="10"/>
        <v/>
      </c>
      <c r="V133" s="2" t="str">
        <f t="shared" si="11"/>
        <v/>
      </c>
      <c r="X133" s="60"/>
    </row>
    <row r="134" spans="1:24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f>'10.01.17'!H111+'16.01.17'!H113+'23.01.17'!H125+'30.01.17'!H128+'06.02.17'!H131+'13.02.17'!H133+'20.02.17'!H133+'27.02.17'!H134+'06.03.17'!H134+'13.03.17'!H134+'20.03.17'!H134+'27.03.17'!H134+'03.04.17'!H134+'10.04.17'!H134+'18.04.17'!H134+'24.04.17'!H134+'03.05.17'!H134+'10.05.17'!H134+'15.05.17'!H134+'22.05.17'!H134+'29.05.17'!H134+'06.06.17'!H134+'12.06.17'!H134+'19.06.17'!H134+'26.06.17'!H134+'03.07.17'!H134+'10.07.17'!H134+'17.07.17'!H134+'24.07.17'!H134+'31.07.17'!H134+'07.08.17'!H134+'14.08.17'!H134+'21.08.17'!H134+'28.08.17'!H134+'04.09.17'!H134+'11.09.17'!H134+'18.09.17'!H134+'25.09.17'!H134+'02.10.17'!H134+'09.10.17'!H134+'16.10.17'!H134+'23.10.17'!H134+'30.10.17'!H134+'06.11.17'!H134+'13.11.17'!H134+'20.11.17'!H134+'27.11.17'!H134+'04.12.17'!H134+'11.12.17'!H134+'18.12.17'!H134+'25.12.17'!H134+'02.01.18'!H134</f>
        <v>29</v>
      </c>
      <c r="I134" s="25">
        <f>'10.01.17'!I111+'16.01.17'!I113+'23.01.17'!I125+'30.01.17'!I128+'06.02.17'!I131+'13.02.17'!I133+'20.02.17'!I133+'27.02.17'!I134+'06.03.17'!I134+'13.03.17'!I134+'20.03.17'!I134+'27.03.17'!I134+'03.04.17'!I134+'10.04.17'!I134+'18.04.17'!I134+'24.04.17'!I134+'03.05.17'!I134+'10.05.17'!I134+'15.05.17'!I134+'22.05.17'!I134+'29.05.17'!I134+'06.06.17'!I134+'12.06.17'!I134+'19.06.17'!I134+'26.06.17'!I134+'03.07.17'!I134+'10.07.17'!I134+'17.07.17'!I134+'24.07.17'!I134+'31.07.17'!I134+'07.08.17'!I134+'14.08.17'!I134+'21.08.17'!I134+'28.08.17'!I134+'04.09.17'!I134+'11.09.17'!I134+'18.09.17'!I134+'25.09.17'!I134+'02.10.17'!I134+'09.10.17'!I134+'16.10.17'!I134+'23.10.17'!I134+'30.10.17'!I134+'06.11.17'!I134+'13.11.17'!I134+'20.11.17'!I134+'27.11.17'!I134+'04.12.17'!I134+'11.12.17'!I134+'18.12.17'!I134+'25.12.17'!I134+'02.01.18'!I134</f>
        <v>15</v>
      </c>
      <c r="J134" s="25">
        <f>'10.01.17'!J111+'16.01.17'!J113+'23.01.17'!J125+'30.01.17'!J128+'06.02.17'!J131+'13.02.17'!J133+'20.02.17'!J133+'27.02.17'!J134+'06.03.17'!J134+'13.03.17'!J134+'20.03.17'!J134+'27.03.17'!J134+'03.04.17'!J134+'10.04.17'!J134+'18.04.17'!J134+'24.04.17'!J134+'03.05.17'!J134+'10.05.17'!J134+'15.05.17'!J134+'22.05.17'!J134+'29.05.17'!J134+'06.06.17'!J134+'12.06.17'!J134+'19.06.17'!J134+'26.06.17'!J134+'03.07.17'!J134+'10.07.17'!J134+'17.07.17'!J134+'24.07.17'!J134+'31.07.17'!J134+'07.08.17'!J134+'14.08.17'!J134+'21.08.17'!J134+'28.08.17'!J134+'04.09.17'!J134+'11.09.17'!J134+'18.09.17'!J134+'25.09.17'!J134+'02.10.17'!J134+'09.10.17'!J134+'16.10.17'!J134+'23.10.17'!J134+'30.10.17'!J134+'06.11.17'!J134+'13.11.17'!J134+'20.11.17'!J134+'27.11.17'!J134+'04.12.17'!J134+'11.12.17'!J134+'18.12.17'!J134+'25.12.17'!J134+'02.01.18'!J134</f>
        <v>15</v>
      </c>
      <c r="K134" s="26">
        <f>'10.01.17'!K111+'16.01.17'!K113+'23.01.17'!K125+'30.01.17'!K128+'06.02.17'!K131+'13.02.17'!K133+'20.02.17'!K133+'27.02.17'!K134+'06.03.17'!K134+'13.03.17'!K134+'20.03.17'!K134+'27.03.17'!K134+'03.04.17'!K134+'10.04.17'!K134+'18.04.17'!K134+'24.04.17'!K134+'03.05.17'!K134+'10.05.17'!K134+'15.05.17'!K134+'22.05.17'!K134+'29.05.17'!K134+'06.06.17'!K134+'12.06.17'!K134+'19.06.17'!K134+'26.06.17'!K134+'03.07.17'!K134+'10.07.17'!K134+'17.07.17'!K134+'24.07.17'!K134+'31.07.17'!K134+'07.08.17'!K134+'14.08.17'!K134+'21.08.17'!K134+'28.08.17'!K134+'04.09.17'!K134+'11.09.17'!K134+'18.09.17'!K134+'25.09.17'!K134+'02.10.17'!K134+'09.10.17'!K134+'16.10.17'!K134+'23.10.17'!K134+'30.10.17'!K134+'06.11.17'!K134+'13.11.17'!K134+'20.11.17'!K134+'27.11.17'!K134+'04.12.17'!K134+'11.12.17'!K134+'18.12.17'!K134+'25.12.17'!K134+'02.01.18'!K134</f>
        <v>8665.6</v>
      </c>
      <c r="L134" s="26">
        <f>'10.01.17'!L111+'16.01.17'!L113+'23.01.17'!L125+'30.01.17'!L128+'06.02.17'!L131+'13.02.17'!L133+'20.02.17'!L133+'27.02.17'!L134+'06.03.17'!L134+'13.03.17'!L134+'20.03.17'!L134+'27.03.17'!L134+'03.04.17'!L134+'10.04.17'!L134+'18.04.17'!L134+'24.04.17'!L134+'03.05.17'!L134+'10.05.17'!L134+'15.05.17'!L134+'22.05.17'!L134+'29.05.17'!L134+'06.06.17'!L134+'12.06.17'!L134+'19.06.17'!L134+'26.06.17'!L134+'03.07.17'!L134+'10.07.17'!L134+'17.07.17'!L134+'24.07.17'!L134+'31.07.17'!L134+'07.08.17'!L134+'14.08.17'!L134+'21.08.17'!L134+'28.08.17'!L134+'04.09.17'!L134+'11.09.17'!L134+'18.09.17'!L134+'25.09.17'!L134+'02.10.17'!L134+'09.10.17'!L134+'16.10.17'!L134+'23.10.17'!L134+'30.10.17'!L134+'06.11.17'!L134+'13.11.17'!L134+'20.11.17'!L134+'27.11.17'!L134+'04.12.17'!L134+'11.12.17'!L134+'18.12.17'!L134+'25.12.17'!L134+'02.01.18'!L134</f>
        <v>8665.6</v>
      </c>
      <c r="M134" s="27">
        <f t="shared" si="12"/>
        <v>0</v>
      </c>
      <c r="N134" s="25">
        <f>'10.01.17'!N111+'16.01.17'!N113+'23.01.17'!N125+'30.01.17'!N128+'06.02.17'!N131+'13.02.17'!N133+'20.02.17'!N133+'27.02.17'!N134+'06.03.17'!N134+'13.03.17'!N134+'20.03.17'!N134+'27.03.17'!N134+'03.04.17'!N134+'10.04.17'!N134+'18.04.17'!N134+'24.04.17'!N134+'03.05.17'!N134+'10.05.17'!N134+'15.05.17'!N134+'22.05.17'!N134+'29.05.17'!N134+'06.06.17'!N134+'12.06.17'!N134+'19.06.17'!N134+'26.06.17'!N134+'03.07.17'!N134+'10.07.17'!N134+'17.07.17'!N134+'24.07.17'!N134+'31.07.17'!N134+'07.08.17'!N134+'14.08.17'!N134+'21.08.17'!N134+'28.08.17'!N134+'04.09.17'!N134+'11.09.17'!N134+'18.09.17'!N134+'25.09.17'!N134+'02.10.17'!N134+'09.10.17'!N134+'16.10.17'!N134+'23.10.17'!N134+'30.10.17'!N134+'06.11.17'!N134+'13.11.17'!N134+'20.11.17'!N134+'27.11.17'!N134+'04.12.17'!N134+'11.12.17'!N134+'18.12.17'!N134+'25.12.17'!N134+'02.01.18'!N134</f>
        <v>0</v>
      </c>
      <c r="O134" s="26">
        <f>'10.01.17'!O111+'16.01.17'!O113+'23.01.17'!O125+'30.01.17'!O128+'06.02.17'!O131+'13.02.17'!O133+'20.02.17'!O133+'27.02.17'!O134+'06.03.17'!O134+'13.03.17'!O134+'20.03.17'!O134+'27.03.17'!O134+'03.04.17'!O134+'10.04.17'!O134+'18.04.17'!O134+'24.04.17'!O134+'03.05.17'!O134+'10.05.17'!O134+'15.05.17'!O134+'22.05.17'!O134+'29.05.17'!O134+'06.06.17'!O134+'12.06.17'!O134+'19.06.17'!O134+'26.06.17'!O134+'03.07.17'!O134+'10.07.17'!O134+'17.07.17'!O134+'24.07.17'!O134+'31.07.17'!O134+'07.08.17'!O134+'14.08.17'!O134+'21.08.17'!O134+'28.08.17'!O134+'04.09.17'!O134+'11.09.17'!O134+'18.09.17'!O134+'25.09.17'!O134+'02.10.17'!O134+'09.10.17'!O134+'16.10.17'!O134+'23.10.17'!O134+'30.10.17'!O134+'06.11.17'!O134+'13.11.17'!O134+'20.11.17'!O134+'27.11.17'!O134+'04.12.17'!O134+'11.12.17'!O134+'18.12.17'!O134+'25.12.17'!O134+'02.01.18'!O134</f>
        <v>0</v>
      </c>
      <c r="P134" s="26">
        <f>'10.01.17'!P111+'16.01.17'!P113+'23.01.17'!P125+'30.01.17'!P128+'06.02.17'!P131+'13.02.17'!P133+'20.02.17'!P133+'27.02.17'!P134+'06.03.17'!P134+'13.03.17'!P134+'20.03.17'!P134+'27.03.17'!P134+'03.04.17'!P134+'10.04.17'!P134+'18.04.17'!P134+'24.04.17'!P134+'03.05.17'!P134+'10.05.17'!P134+'15.05.17'!P134+'22.05.17'!P134+'29.05.17'!P134+'06.06.17'!P134+'12.06.17'!P134+'19.06.17'!P134+'26.06.17'!P134+'03.07.17'!P134+'10.07.17'!P134+'17.07.17'!P134+'24.07.17'!P134+'31.07.17'!P134+'07.08.17'!P134+'14.08.17'!P134+'21.08.17'!P134+'28.08.17'!P134+'04.09.17'!P134+'11.09.17'!P134+'18.09.17'!P134+'25.09.17'!P134+'02.10.17'!P134+'09.10.17'!P134+'16.10.17'!P134+'23.10.17'!P134+'30.10.17'!P134+'06.11.17'!P134+'13.11.17'!P134+'20.11.17'!P134+'27.11.17'!P134+'04.12.17'!P134+'11.12.17'!P134+'18.12.17'!P134+'25.12.17'!P134+'02.01.18'!P134</f>
        <v>0</v>
      </c>
      <c r="Q134" s="30">
        <f t="shared" si="8"/>
        <v>0</v>
      </c>
      <c r="R134" s="2">
        <v>1</v>
      </c>
      <c r="S134" s="2">
        <v>0</v>
      </c>
      <c r="T134" s="2" t="str">
        <f t="shared" si="9"/>
        <v/>
      </c>
      <c r="U134" s="2" t="str">
        <f t="shared" si="10"/>
        <v/>
      </c>
      <c r="V134" s="2" t="str">
        <f t="shared" si="11"/>
        <v/>
      </c>
      <c r="X134" s="60"/>
    </row>
    <row r="135" spans="1:24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f>'10.01.17'!H112+'16.01.17'!H114+'23.01.17'!H126+'30.01.17'!H129+'06.02.17'!H132+'13.02.17'!H134+'20.02.17'!H134+'27.02.17'!H135+'06.03.17'!H135+'13.03.17'!H135+'20.03.17'!H135+'27.03.17'!H135+'03.04.17'!H135+'10.04.17'!H135+'18.04.17'!H135+'24.04.17'!H135+'03.05.17'!H135+'10.05.17'!H135+'15.05.17'!H135+'22.05.17'!H135+'29.05.17'!H135+'06.06.17'!H135+'12.06.17'!H135+'19.06.17'!H135+'26.06.17'!H135+'03.07.17'!H135+'10.07.17'!H135+'17.07.17'!H135+'24.07.17'!H135+'31.07.17'!H135+'07.08.17'!H135+'14.08.17'!H135+'21.08.17'!H135+'28.08.17'!H135+'04.09.17'!H135+'11.09.17'!H135+'18.09.17'!H135+'25.09.17'!H135+'02.10.17'!H135+'09.10.17'!H135+'16.10.17'!H135+'23.10.17'!H135+'30.10.17'!H135+'06.11.17'!H135+'13.11.17'!H135+'20.11.17'!H135+'27.11.17'!H135+'04.12.17'!H135+'11.12.17'!H135+'18.12.17'!H135+'25.12.17'!H135+'02.01.18'!H135</f>
        <v>67</v>
      </c>
      <c r="I135" s="25">
        <f>'10.01.17'!I112+'16.01.17'!I114+'23.01.17'!I126+'30.01.17'!I129+'06.02.17'!I132+'13.02.17'!I134+'20.02.17'!I134+'27.02.17'!I135+'06.03.17'!I135+'13.03.17'!I135+'20.03.17'!I135+'27.03.17'!I135+'03.04.17'!I135+'10.04.17'!I135+'18.04.17'!I135+'24.04.17'!I135+'03.05.17'!I135+'10.05.17'!I135+'15.05.17'!I135+'22.05.17'!I135+'29.05.17'!I135+'06.06.17'!I135+'12.06.17'!I135+'19.06.17'!I135+'26.06.17'!I135+'03.07.17'!I135+'10.07.17'!I135+'17.07.17'!I135+'24.07.17'!I135+'31.07.17'!I135+'07.08.17'!I135+'14.08.17'!I135+'21.08.17'!I135+'28.08.17'!I135+'04.09.17'!I135+'11.09.17'!I135+'18.09.17'!I135+'25.09.17'!I135+'02.10.17'!I135+'09.10.17'!I135+'16.10.17'!I135+'23.10.17'!I135+'30.10.17'!I135+'06.11.17'!I135+'13.11.17'!I135+'20.11.17'!I135+'27.11.17'!I135+'04.12.17'!I135+'11.12.17'!I135+'18.12.17'!I135+'25.12.17'!I135+'02.01.18'!I135</f>
        <v>38</v>
      </c>
      <c r="J135" s="25">
        <f>'10.01.17'!J112+'16.01.17'!J114+'23.01.17'!J126+'30.01.17'!J129+'06.02.17'!J132+'13.02.17'!J134+'20.02.17'!J134+'27.02.17'!J135+'06.03.17'!J135+'13.03.17'!J135+'20.03.17'!J135+'27.03.17'!J135+'03.04.17'!J135+'10.04.17'!J135+'18.04.17'!J135+'24.04.17'!J135+'03.05.17'!J135+'10.05.17'!J135+'15.05.17'!J135+'22.05.17'!J135+'29.05.17'!J135+'06.06.17'!J135+'12.06.17'!J135+'19.06.17'!J135+'26.06.17'!J135+'03.07.17'!J135+'10.07.17'!J135+'17.07.17'!J135+'24.07.17'!J135+'31.07.17'!J135+'07.08.17'!J135+'14.08.17'!J135+'21.08.17'!J135+'28.08.17'!J135+'04.09.17'!J135+'11.09.17'!J135+'18.09.17'!J135+'25.09.17'!J135+'02.10.17'!J135+'09.10.17'!J135+'16.10.17'!J135+'23.10.17'!J135+'30.10.17'!J135+'06.11.17'!J135+'13.11.17'!J135+'20.11.17'!J135+'27.11.17'!J135+'04.12.17'!J135+'11.12.17'!J135+'18.12.17'!J135+'25.12.17'!J135+'02.01.18'!J135</f>
        <v>40</v>
      </c>
      <c r="K135" s="26">
        <f>'10.01.17'!K112+'16.01.17'!K114+'23.01.17'!K126+'30.01.17'!K129+'06.02.17'!K132+'13.02.17'!K134+'20.02.17'!K134+'27.02.17'!K135+'06.03.17'!K135+'13.03.17'!K135+'20.03.17'!K135+'27.03.17'!K135+'03.04.17'!K135+'10.04.17'!K135+'18.04.17'!K135+'24.04.17'!K135+'03.05.17'!K135+'10.05.17'!K135+'15.05.17'!K135+'22.05.17'!K135+'29.05.17'!K135+'06.06.17'!K135+'12.06.17'!K135+'19.06.17'!K135+'26.06.17'!K135+'03.07.17'!K135+'10.07.17'!K135+'17.07.17'!K135+'24.07.17'!K135+'31.07.17'!K135+'07.08.17'!K135+'14.08.17'!K135+'21.08.17'!K135+'28.08.17'!K135+'04.09.17'!K135+'11.09.17'!K135+'18.09.17'!K135+'25.09.17'!K135+'02.10.17'!K135+'09.10.17'!K135+'16.10.17'!K135+'23.10.17'!K135+'30.10.17'!K135+'06.11.17'!K135+'13.11.17'!K135+'20.11.17'!K135+'27.11.17'!K135+'04.12.17'!K135+'11.12.17'!K135+'18.12.17'!K135+'25.12.17'!K135+'02.01.18'!K135</f>
        <v>53869.350000000006</v>
      </c>
      <c r="L135" s="26">
        <f>'10.01.17'!L112+'16.01.17'!L114+'23.01.17'!L126+'30.01.17'!L129+'06.02.17'!L132+'13.02.17'!L134+'20.02.17'!L134+'27.02.17'!L135+'06.03.17'!L135+'13.03.17'!L135+'20.03.17'!L135+'27.03.17'!L135+'03.04.17'!L135+'10.04.17'!L135+'18.04.17'!L135+'24.04.17'!L135+'03.05.17'!L135+'10.05.17'!L135+'15.05.17'!L135+'22.05.17'!L135+'29.05.17'!L135+'06.06.17'!L135+'12.06.17'!L135+'19.06.17'!L135+'26.06.17'!L135+'03.07.17'!L135+'10.07.17'!L135+'17.07.17'!L135+'24.07.17'!L135+'31.07.17'!L135+'07.08.17'!L135+'14.08.17'!L135+'21.08.17'!L135+'28.08.17'!L135+'04.09.17'!L135+'11.09.17'!L135+'18.09.17'!L135+'25.09.17'!L135+'02.10.17'!L135+'09.10.17'!L135+'16.10.17'!L135+'23.10.17'!L135+'30.10.17'!L135+'06.11.17'!L135+'13.11.17'!L135+'20.11.17'!L135+'27.11.17'!L135+'04.12.17'!L135+'11.12.17'!L135+'18.12.17'!L135+'25.12.17'!L135+'02.01.18'!L135</f>
        <v>53869.35</v>
      </c>
      <c r="M135" s="27">
        <f t="shared" si="12"/>
        <v>0</v>
      </c>
      <c r="N135" s="25">
        <f>'10.01.17'!N112+'16.01.17'!N114+'23.01.17'!N126+'30.01.17'!N129+'06.02.17'!N132+'13.02.17'!N134+'20.02.17'!N134+'27.02.17'!N135+'06.03.17'!N135+'13.03.17'!N135+'20.03.17'!N135+'27.03.17'!N135+'03.04.17'!N135+'10.04.17'!N135+'18.04.17'!N135+'24.04.17'!N135+'03.05.17'!N135+'10.05.17'!N135+'15.05.17'!N135+'22.05.17'!N135+'29.05.17'!N135+'06.06.17'!N135+'12.06.17'!N135+'19.06.17'!N135+'26.06.17'!N135+'03.07.17'!N135+'10.07.17'!N135+'17.07.17'!N135+'24.07.17'!N135+'31.07.17'!N135+'07.08.17'!N135+'14.08.17'!N135+'21.08.17'!N135+'28.08.17'!N135+'04.09.17'!N135+'11.09.17'!N135+'18.09.17'!N135+'25.09.17'!N135+'02.10.17'!N135+'09.10.17'!N135+'16.10.17'!N135+'23.10.17'!N135+'30.10.17'!N135+'06.11.17'!N135+'13.11.17'!N135+'20.11.17'!N135+'27.11.17'!N135+'04.12.17'!N135+'11.12.17'!N135+'18.12.17'!N135+'25.12.17'!N135+'02.01.18'!N135</f>
        <v>13</v>
      </c>
      <c r="O135" s="26">
        <f>'10.01.17'!O112+'16.01.17'!O114+'23.01.17'!O126+'30.01.17'!O129+'06.02.17'!O132+'13.02.17'!O134+'20.02.17'!O134+'27.02.17'!O135+'06.03.17'!O135+'13.03.17'!O135+'20.03.17'!O135+'27.03.17'!O135+'03.04.17'!O135+'10.04.17'!O135+'18.04.17'!O135+'24.04.17'!O135+'03.05.17'!O135+'10.05.17'!O135+'15.05.17'!O135+'22.05.17'!O135+'29.05.17'!O135+'06.06.17'!O135+'12.06.17'!O135+'19.06.17'!O135+'26.06.17'!O135+'03.07.17'!O135+'10.07.17'!O135+'17.07.17'!O135+'24.07.17'!O135+'31.07.17'!O135+'07.08.17'!O135+'14.08.17'!O135+'21.08.17'!O135+'28.08.17'!O135+'04.09.17'!O135+'11.09.17'!O135+'18.09.17'!O135+'25.09.17'!O135+'02.10.17'!O135+'09.10.17'!O135+'16.10.17'!O135+'23.10.17'!O135+'30.10.17'!O135+'06.11.17'!O135+'13.11.17'!O135+'20.11.17'!O135+'27.11.17'!O135+'04.12.17'!O135+'11.12.17'!O135+'18.12.17'!O135+'25.12.17'!O135+'02.01.18'!O135</f>
        <v>28775.93</v>
      </c>
      <c r="P135" s="26">
        <f>'10.01.17'!P112+'16.01.17'!P114+'23.01.17'!P126+'30.01.17'!P129+'06.02.17'!P132+'13.02.17'!P134+'20.02.17'!P134+'27.02.17'!P135+'06.03.17'!P135+'13.03.17'!P135+'20.03.17'!P135+'27.03.17'!P135+'03.04.17'!P135+'10.04.17'!P135+'18.04.17'!P135+'24.04.17'!P135+'03.05.17'!P135+'10.05.17'!P135+'15.05.17'!P135+'22.05.17'!P135+'29.05.17'!P135+'06.06.17'!P135+'12.06.17'!P135+'19.06.17'!P135+'26.06.17'!P135+'03.07.17'!P135+'10.07.17'!P135+'17.07.17'!P135+'24.07.17'!P135+'31.07.17'!P135+'07.08.17'!P135+'14.08.17'!P135+'21.08.17'!P135+'28.08.17'!P135+'04.09.17'!P135+'11.09.17'!P135+'18.09.17'!P135+'25.09.17'!P135+'02.10.17'!P135+'09.10.17'!P135+'16.10.17'!P135+'23.10.17'!P135+'30.10.17'!P135+'06.11.17'!P135+'13.11.17'!P135+'20.11.17'!P135+'27.11.17'!P135+'04.12.17'!P135+'11.12.17'!P135+'18.12.17'!P135+'25.12.17'!P135+'02.01.18'!P135</f>
        <v>28775.93</v>
      </c>
      <c r="Q135" s="30">
        <f t="shared" si="8"/>
        <v>0</v>
      </c>
      <c r="R135" s="2">
        <v>1</v>
      </c>
      <c r="S135" s="2">
        <v>0</v>
      </c>
      <c r="T135" s="2" t="str">
        <f t="shared" si="9"/>
        <v/>
      </c>
      <c r="U135" s="2" t="str">
        <f t="shared" si="10"/>
        <v/>
      </c>
      <c r="V135" s="2" t="str">
        <f t="shared" si="11"/>
        <v/>
      </c>
      <c r="X135" s="60"/>
    </row>
    <row r="136" spans="1:24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f>'10.01.17'!H113+'16.01.17'!H115+'23.01.17'!H127+'30.01.17'!H130+'06.02.17'!H133+'13.02.17'!H135+'20.02.17'!H135+'27.02.17'!H136+'06.03.17'!H136+'13.03.17'!H136+'20.03.17'!H136+'27.03.17'!H136+'03.04.17'!H136+'10.04.17'!H136+'18.04.17'!H136+'24.04.17'!H136+'03.05.17'!H136+'10.05.17'!H136+'15.05.17'!H136+'22.05.17'!H136+'29.05.17'!H136+'06.06.17'!H136+'12.06.17'!H136+'19.06.17'!H136+'26.06.17'!H136+'03.07.17'!H136+'10.07.17'!H136+'17.07.17'!H136+'24.07.17'!H136+'31.07.17'!H136+'07.08.17'!H136+'14.08.17'!H136+'21.08.17'!H136+'28.08.17'!H136+'04.09.17'!H136+'11.09.17'!H136+'18.09.17'!H136+'25.09.17'!H136+'02.10.17'!H136+'09.10.17'!H136+'16.10.17'!H136+'23.10.17'!H136+'30.10.17'!H136+'06.11.17'!H136+'13.11.17'!H136+'20.11.17'!H136+'27.11.17'!H136+'04.12.17'!H136+'11.12.17'!H136+'18.12.17'!H136+'25.12.17'!H136+'02.01.18'!H136</f>
        <v>26</v>
      </c>
      <c r="I136" s="25">
        <f>'10.01.17'!I113+'16.01.17'!I115+'23.01.17'!I127+'30.01.17'!I130+'06.02.17'!I133+'13.02.17'!I135+'20.02.17'!I135+'27.02.17'!I136+'06.03.17'!I136+'13.03.17'!I136+'20.03.17'!I136+'27.03.17'!I136+'03.04.17'!I136+'10.04.17'!I136+'18.04.17'!I136+'24.04.17'!I136+'03.05.17'!I136+'10.05.17'!I136+'15.05.17'!I136+'22.05.17'!I136+'29.05.17'!I136+'06.06.17'!I136+'12.06.17'!I136+'19.06.17'!I136+'26.06.17'!I136+'03.07.17'!I136+'10.07.17'!I136+'17.07.17'!I136+'24.07.17'!I136+'31.07.17'!I136+'07.08.17'!I136+'14.08.17'!I136+'21.08.17'!I136+'28.08.17'!I136+'04.09.17'!I136+'11.09.17'!I136+'18.09.17'!I136+'25.09.17'!I136+'02.10.17'!I136+'09.10.17'!I136+'16.10.17'!I136+'23.10.17'!I136+'30.10.17'!I136+'06.11.17'!I136+'13.11.17'!I136+'20.11.17'!I136+'27.11.17'!I136+'04.12.17'!I136+'11.12.17'!I136+'18.12.17'!I136+'25.12.17'!I136+'02.01.18'!I136</f>
        <v>16</v>
      </c>
      <c r="J136" s="25">
        <f>'10.01.17'!J113+'16.01.17'!J115+'23.01.17'!J127+'30.01.17'!J130+'06.02.17'!J133+'13.02.17'!J135+'20.02.17'!J135+'27.02.17'!J136+'06.03.17'!J136+'13.03.17'!J136+'20.03.17'!J136+'27.03.17'!J136+'03.04.17'!J136+'10.04.17'!J136+'18.04.17'!J136+'24.04.17'!J136+'03.05.17'!J136+'10.05.17'!J136+'15.05.17'!J136+'22.05.17'!J136+'29.05.17'!J136+'06.06.17'!J136+'12.06.17'!J136+'19.06.17'!J136+'26.06.17'!J136+'03.07.17'!J136+'10.07.17'!J136+'17.07.17'!J136+'24.07.17'!J136+'31.07.17'!J136+'07.08.17'!J136+'14.08.17'!J136+'21.08.17'!J136+'28.08.17'!J136+'04.09.17'!J136+'11.09.17'!J136+'18.09.17'!J136+'25.09.17'!J136+'02.10.17'!J136+'09.10.17'!J136+'16.10.17'!J136+'23.10.17'!J136+'30.10.17'!J136+'06.11.17'!J136+'13.11.17'!J136+'20.11.17'!J136+'27.11.17'!J136+'04.12.17'!J136+'11.12.17'!J136+'18.12.17'!J136+'25.12.17'!J136+'02.01.18'!J136</f>
        <v>16</v>
      </c>
      <c r="K136" s="26">
        <f>'10.01.17'!K113+'16.01.17'!K115+'23.01.17'!K127+'30.01.17'!K130+'06.02.17'!K133+'13.02.17'!K135+'20.02.17'!K135+'27.02.17'!K136+'06.03.17'!K136+'13.03.17'!K136+'20.03.17'!K136+'27.03.17'!K136+'03.04.17'!K136+'10.04.17'!K136+'18.04.17'!K136+'24.04.17'!K136+'03.05.17'!K136+'10.05.17'!K136+'15.05.17'!K136+'22.05.17'!K136+'29.05.17'!K136+'06.06.17'!K136+'12.06.17'!K136+'19.06.17'!K136+'26.06.17'!K136+'03.07.17'!K136+'10.07.17'!K136+'17.07.17'!K136+'24.07.17'!K136+'31.07.17'!K136+'07.08.17'!K136+'14.08.17'!K136+'21.08.17'!K136+'28.08.17'!K136+'04.09.17'!K136+'11.09.17'!K136+'18.09.17'!K136+'25.09.17'!K136+'02.10.17'!K136+'09.10.17'!K136+'16.10.17'!K136+'23.10.17'!K136+'30.10.17'!K136+'06.11.17'!K136+'13.11.17'!K136+'20.11.17'!K136+'27.11.17'!K136+'04.12.17'!K136+'11.12.17'!K136+'18.12.17'!K136+'25.12.17'!K136+'02.01.18'!K136</f>
        <v>19610.89</v>
      </c>
      <c r="L136" s="26">
        <f>'10.01.17'!L113+'16.01.17'!L115+'23.01.17'!L127+'30.01.17'!L130+'06.02.17'!L133+'13.02.17'!L135+'20.02.17'!L135+'27.02.17'!L136+'06.03.17'!L136+'13.03.17'!L136+'20.03.17'!L136+'27.03.17'!L136+'03.04.17'!L136+'10.04.17'!L136+'18.04.17'!L136+'24.04.17'!L136+'03.05.17'!L136+'10.05.17'!L136+'15.05.17'!L136+'22.05.17'!L136+'29.05.17'!L136+'06.06.17'!L136+'12.06.17'!L136+'19.06.17'!L136+'26.06.17'!L136+'03.07.17'!L136+'10.07.17'!L136+'17.07.17'!L136+'24.07.17'!L136+'31.07.17'!L136+'07.08.17'!L136+'14.08.17'!L136+'21.08.17'!L136+'28.08.17'!L136+'04.09.17'!L136+'11.09.17'!L136+'18.09.17'!L136+'25.09.17'!L136+'02.10.17'!L136+'09.10.17'!L136+'16.10.17'!L136+'23.10.17'!L136+'30.10.17'!L136+'06.11.17'!L136+'13.11.17'!L136+'20.11.17'!L136+'27.11.17'!L136+'04.12.17'!L136+'11.12.17'!L136+'18.12.17'!L136+'25.12.17'!L136+'02.01.18'!L136</f>
        <v>19610.89</v>
      </c>
      <c r="M136" s="27">
        <f t="shared" si="12"/>
        <v>0</v>
      </c>
      <c r="N136" s="25">
        <f>'10.01.17'!N113+'16.01.17'!N115+'23.01.17'!N127+'30.01.17'!N130+'06.02.17'!N133+'13.02.17'!N135+'20.02.17'!N135+'27.02.17'!N136+'06.03.17'!N136+'13.03.17'!N136+'20.03.17'!N136+'27.03.17'!N136+'03.04.17'!N136+'10.04.17'!N136+'18.04.17'!N136+'24.04.17'!N136+'03.05.17'!N136+'10.05.17'!N136+'15.05.17'!N136+'22.05.17'!N136+'29.05.17'!N136+'06.06.17'!N136+'12.06.17'!N136+'19.06.17'!N136+'26.06.17'!N136+'03.07.17'!N136+'10.07.17'!N136+'17.07.17'!N136+'24.07.17'!N136+'31.07.17'!N136+'07.08.17'!N136+'14.08.17'!N136+'21.08.17'!N136+'28.08.17'!N136+'04.09.17'!N136+'11.09.17'!N136+'18.09.17'!N136+'25.09.17'!N136+'02.10.17'!N136+'09.10.17'!N136+'16.10.17'!N136+'23.10.17'!N136+'30.10.17'!N136+'06.11.17'!N136+'13.11.17'!N136+'20.11.17'!N136+'27.11.17'!N136+'04.12.17'!N136+'11.12.17'!N136+'18.12.17'!N136+'25.12.17'!N136+'02.01.18'!N136</f>
        <v>0</v>
      </c>
      <c r="O136" s="26">
        <f>'10.01.17'!O113+'16.01.17'!O115+'23.01.17'!O127+'30.01.17'!O130+'06.02.17'!O133+'13.02.17'!O135+'20.02.17'!O135+'27.02.17'!O136+'06.03.17'!O136+'13.03.17'!O136+'20.03.17'!O136+'27.03.17'!O136+'03.04.17'!O136+'10.04.17'!O136+'18.04.17'!O136+'24.04.17'!O136+'03.05.17'!O136+'10.05.17'!O136+'15.05.17'!O136+'22.05.17'!O136+'29.05.17'!O136+'06.06.17'!O136+'12.06.17'!O136+'19.06.17'!O136+'26.06.17'!O136+'03.07.17'!O136+'10.07.17'!O136+'17.07.17'!O136+'24.07.17'!O136+'31.07.17'!O136+'07.08.17'!O136+'14.08.17'!O136+'21.08.17'!O136+'28.08.17'!O136+'04.09.17'!O136+'11.09.17'!O136+'18.09.17'!O136+'25.09.17'!O136+'02.10.17'!O136+'09.10.17'!O136+'16.10.17'!O136+'23.10.17'!O136+'30.10.17'!O136+'06.11.17'!O136+'13.11.17'!O136+'20.11.17'!O136+'27.11.17'!O136+'04.12.17'!O136+'11.12.17'!O136+'18.12.17'!O136+'25.12.17'!O136+'02.01.18'!O136</f>
        <v>0</v>
      </c>
      <c r="P136" s="26">
        <f>'10.01.17'!P113+'16.01.17'!P115+'23.01.17'!P127+'30.01.17'!P130+'06.02.17'!P133+'13.02.17'!P135+'20.02.17'!P135+'27.02.17'!P136+'06.03.17'!P136+'13.03.17'!P136+'20.03.17'!P136+'27.03.17'!P136+'03.04.17'!P136+'10.04.17'!P136+'18.04.17'!P136+'24.04.17'!P136+'03.05.17'!P136+'10.05.17'!P136+'15.05.17'!P136+'22.05.17'!P136+'29.05.17'!P136+'06.06.17'!P136+'12.06.17'!P136+'19.06.17'!P136+'26.06.17'!P136+'03.07.17'!P136+'10.07.17'!P136+'17.07.17'!P136+'24.07.17'!P136+'31.07.17'!P136+'07.08.17'!P136+'14.08.17'!P136+'21.08.17'!P136+'28.08.17'!P136+'04.09.17'!P136+'11.09.17'!P136+'18.09.17'!P136+'25.09.17'!P136+'02.10.17'!P136+'09.10.17'!P136+'16.10.17'!P136+'23.10.17'!P136+'30.10.17'!P136+'06.11.17'!P136+'13.11.17'!P136+'20.11.17'!P136+'27.11.17'!P136+'04.12.17'!P136+'11.12.17'!P136+'18.12.17'!P136+'25.12.17'!P136+'02.01.18'!P136</f>
        <v>0</v>
      </c>
      <c r="Q136" s="30">
        <f t="shared" si="8"/>
        <v>0</v>
      </c>
      <c r="R136" s="2">
        <v>1</v>
      </c>
      <c r="S136" s="2">
        <v>0</v>
      </c>
      <c r="T136" s="2" t="str">
        <f t="shared" si="9"/>
        <v/>
      </c>
      <c r="U136" s="2" t="str">
        <f t="shared" si="10"/>
        <v/>
      </c>
      <c r="V136" s="2" t="str">
        <f t="shared" si="11"/>
        <v/>
      </c>
      <c r="X136" s="60"/>
    </row>
    <row r="137" spans="1:24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f>'10.01.17'!H114+'16.01.17'!H116+'23.01.17'!H128+'30.01.17'!H131+'06.02.17'!H134+'13.02.17'!H136+'20.02.17'!H136+'27.02.17'!H137+'06.03.17'!H137+'13.03.17'!H137+'20.03.17'!H137+'27.03.17'!H137+'03.04.17'!H137+'10.04.17'!H137+'18.04.17'!H137+'24.04.17'!H137+'03.05.17'!H137+'10.05.17'!H137+'15.05.17'!H137+'22.05.17'!H137+'29.05.17'!H137+'06.06.17'!H137+'12.06.17'!H137+'19.06.17'!H137+'26.06.17'!H137+'03.07.17'!H137+'10.07.17'!H137+'17.07.17'!H137+'24.07.17'!H137+'31.07.17'!H137+'07.08.17'!H137+'14.08.17'!H137+'21.08.17'!H137+'28.08.17'!H137+'04.09.17'!H137+'11.09.17'!H137+'18.09.17'!H137+'25.09.17'!H137+'02.10.17'!H137+'09.10.17'!H137+'16.10.17'!H137+'23.10.17'!H137+'30.10.17'!H137+'06.11.17'!H137+'13.11.17'!H137+'20.11.17'!H137+'27.11.17'!H137+'04.12.17'!H137+'11.12.17'!H137+'18.12.17'!H137+'25.12.17'!H137+'02.01.18'!H137</f>
        <v>12</v>
      </c>
      <c r="I137" s="25">
        <f>'10.01.17'!I114+'16.01.17'!I116+'23.01.17'!I128+'30.01.17'!I131+'06.02.17'!I134+'13.02.17'!I136+'20.02.17'!I136+'27.02.17'!I137+'06.03.17'!I137+'13.03.17'!I137+'20.03.17'!I137+'27.03.17'!I137+'03.04.17'!I137+'10.04.17'!I137+'18.04.17'!I137+'24.04.17'!I137+'03.05.17'!I137+'10.05.17'!I137+'15.05.17'!I137+'22.05.17'!I137+'29.05.17'!I137+'06.06.17'!I137+'12.06.17'!I137+'19.06.17'!I137+'26.06.17'!I137+'03.07.17'!I137+'10.07.17'!I137+'17.07.17'!I137+'24.07.17'!I137+'31.07.17'!I137+'07.08.17'!I137+'14.08.17'!I137+'21.08.17'!I137+'28.08.17'!I137+'04.09.17'!I137+'11.09.17'!I137+'18.09.17'!I137+'25.09.17'!I137+'02.10.17'!I137+'09.10.17'!I137+'16.10.17'!I137+'23.10.17'!I137+'30.10.17'!I137+'06.11.17'!I137+'13.11.17'!I137+'20.11.17'!I137+'27.11.17'!I137+'04.12.17'!I137+'11.12.17'!I137+'18.12.17'!I137+'25.12.17'!I137+'02.01.18'!I137</f>
        <v>7</v>
      </c>
      <c r="J137" s="25">
        <f>'10.01.17'!J114+'16.01.17'!J116+'23.01.17'!J128+'30.01.17'!J131+'06.02.17'!J134+'13.02.17'!J136+'20.02.17'!J136+'27.02.17'!J137+'06.03.17'!J137+'13.03.17'!J137+'20.03.17'!J137+'27.03.17'!J137+'03.04.17'!J137+'10.04.17'!J137+'18.04.17'!J137+'24.04.17'!J137+'03.05.17'!J137+'10.05.17'!J137+'15.05.17'!J137+'22.05.17'!J137+'29.05.17'!J137+'06.06.17'!J137+'12.06.17'!J137+'19.06.17'!J137+'26.06.17'!J137+'03.07.17'!J137+'10.07.17'!J137+'17.07.17'!J137+'24.07.17'!J137+'31.07.17'!J137+'07.08.17'!J137+'14.08.17'!J137+'21.08.17'!J137+'28.08.17'!J137+'04.09.17'!J137+'11.09.17'!J137+'18.09.17'!J137+'25.09.17'!J137+'02.10.17'!J137+'09.10.17'!J137+'16.10.17'!J137+'23.10.17'!J137+'30.10.17'!J137+'06.11.17'!J137+'13.11.17'!J137+'20.11.17'!J137+'27.11.17'!J137+'04.12.17'!J137+'11.12.17'!J137+'18.12.17'!J137+'25.12.17'!J137+'02.01.18'!J137</f>
        <v>8</v>
      </c>
      <c r="K137" s="26">
        <f>'10.01.17'!K114+'16.01.17'!K116+'23.01.17'!K128+'30.01.17'!K131+'06.02.17'!K134+'13.02.17'!K136+'20.02.17'!K136+'27.02.17'!K137+'06.03.17'!K137+'13.03.17'!K137+'20.03.17'!K137+'27.03.17'!K137+'03.04.17'!K137+'10.04.17'!K137+'18.04.17'!K137+'24.04.17'!K137+'03.05.17'!K137+'10.05.17'!K137+'15.05.17'!K137+'22.05.17'!K137+'29.05.17'!K137+'06.06.17'!K137+'12.06.17'!K137+'19.06.17'!K137+'26.06.17'!K137+'03.07.17'!K137+'10.07.17'!K137+'17.07.17'!K137+'24.07.17'!K137+'31.07.17'!K137+'07.08.17'!K137+'14.08.17'!K137+'21.08.17'!K137+'28.08.17'!K137+'04.09.17'!K137+'11.09.17'!K137+'18.09.17'!K137+'25.09.17'!K137+'02.10.17'!K137+'09.10.17'!K137+'16.10.17'!K137+'23.10.17'!K137+'30.10.17'!K137+'06.11.17'!K137+'13.11.17'!K137+'20.11.17'!K137+'27.11.17'!K137+'04.12.17'!K137+'11.12.17'!K137+'18.12.17'!K137+'25.12.17'!K137+'02.01.18'!K137</f>
        <v>2578.6400000000003</v>
      </c>
      <c r="L137" s="26">
        <f>'10.01.17'!L114+'16.01.17'!L116+'23.01.17'!L128+'30.01.17'!L131+'06.02.17'!L134+'13.02.17'!L136+'20.02.17'!L136+'27.02.17'!L137+'06.03.17'!L137+'13.03.17'!L137+'20.03.17'!L137+'27.03.17'!L137+'03.04.17'!L137+'10.04.17'!L137+'18.04.17'!L137+'24.04.17'!L137+'03.05.17'!L137+'10.05.17'!L137+'15.05.17'!L137+'22.05.17'!L137+'29.05.17'!L137+'06.06.17'!L137+'12.06.17'!L137+'19.06.17'!L137+'26.06.17'!L137+'03.07.17'!L137+'10.07.17'!L137+'17.07.17'!L137+'24.07.17'!L137+'31.07.17'!L137+'07.08.17'!L137+'14.08.17'!L137+'21.08.17'!L137+'28.08.17'!L137+'04.09.17'!L137+'11.09.17'!L137+'18.09.17'!L137+'25.09.17'!L137+'02.10.17'!L137+'09.10.17'!L137+'16.10.17'!L137+'23.10.17'!L137+'30.10.17'!L137+'06.11.17'!L137+'13.11.17'!L137+'20.11.17'!L137+'27.11.17'!L137+'04.12.17'!L137+'11.12.17'!L137+'18.12.17'!L137+'25.12.17'!L137+'02.01.18'!L137</f>
        <v>2578.64</v>
      </c>
      <c r="M137" s="27">
        <f t="shared" si="12"/>
        <v>0</v>
      </c>
      <c r="N137" s="25">
        <f>'10.01.17'!N114+'16.01.17'!N116+'23.01.17'!N128+'30.01.17'!N131+'06.02.17'!N134+'13.02.17'!N136+'20.02.17'!N136+'27.02.17'!N137+'06.03.17'!N137+'13.03.17'!N137+'20.03.17'!N137+'27.03.17'!N137+'03.04.17'!N137+'10.04.17'!N137+'18.04.17'!N137+'24.04.17'!N137+'03.05.17'!N137+'10.05.17'!N137+'15.05.17'!N137+'22.05.17'!N137+'29.05.17'!N137+'06.06.17'!N137+'12.06.17'!N137+'19.06.17'!N137+'26.06.17'!N137+'03.07.17'!N137+'10.07.17'!N137+'17.07.17'!N137+'24.07.17'!N137+'31.07.17'!N137+'07.08.17'!N137+'14.08.17'!N137+'21.08.17'!N137+'28.08.17'!N137+'04.09.17'!N137+'11.09.17'!N137+'18.09.17'!N137+'25.09.17'!N137+'02.10.17'!N137+'09.10.17'!N137+'16.10.17'!N137+'23.10.17'!N137+'30.10.17'!N137+'06.11.17'!N137+'13.11.17'!N137+'20.11.17'!N137+'27.11.17'!N137+'04.12.17'!N137+'11.12.17'!N137+'18.12.17'!N137+'25.12.17'!N137+'02.01.18'!N137</f>
        <v>18</v>
      </c>
      <c r="O137" s="26">
        <f>'10.01.17'!O114+'16.01.17'!O116+'23.01.17'!O128+'30.01.17'!O131+'06.02.17'!O134+'13.02.17'!O136+'20.02.17'!O136+'27.02.17'!O137+'06.03.17'!O137+'13.03.17'!O137+'20.03.17'!O137+'27.03.17'!O137+'03.04.17'!O137+'10.04.17'!O137+'18.04.17'!O137+'24.04.17'!O137+'03.05.17'!O137+'10.05.17'!O137+'15.05.17'!O137+'22.05.17'!O137+'29.05.17'!O137+'06.06.17'!O137+'12.06.17'!O137+'19.06.17'!O137+'26.06.17'!O137+'03.07.17'!O137+'10.07.17'!O137+'17.07.17'!O137+'24.07.17'!O137+'31.07.17'!O137+'07.08.17'!O137+'14.08.17'!O137+'21.08.17'!O137+'28.08.17'!O137+'04.09.17'!O137+'11.09.17'!O137+'18.09.17'!O137+'25.09.17'!O137+'02.10.17'!O137+'09.10.17'!O137+'16.10.17'!O137+'23.10.17'!O137+'30.10.17'!O137+'06.11.17'!O137+'13.11.17'!O137+'20.11.17'!O137+'27.11.17'!O137+'04.12.17'!O137+'11.12.17'!O137+'18.12.17'!O137+'25.12.17'!O137+'02.01.18'!O137</f>
        <v>15856.789999999999</v>
      </c>
      <c r="P137" s="26">
        <f>'10.01.17'!P114+'16.01.17'!P116+'23.01.17'!P128+'30.01.17'!P131+'06.02.17'!P134+'13.02.17'!P136+'20.02.17'!P136+'27.02.17'!P137+'06.03.17'!P137+'13.03.17'!P137+'20.03.17'!P137+'27.03.17'!P137+'03.04.17'!P137+'10.04.17'!P137+'18.04.17'!P137+'24.04.17'!P137+'03.05.17'!P137+'10.05.17'!P137+'15.05.17'!P137+'22.05.17'!P137+'29.05.17'!P137+'06.06.17'!P137+'12.06.17'!P137+'19.06.17'!P137+'26.06.17'!P137+'03.07.17'!P137+'10.07.17'!P137+'17.07.17'!P137+'24.07.17'!P137+'31.07.17'!P137+'07.08.17'!P137+'14.08.17'!P137+'21.08.17'!P137+'28.08.17'!P137+'04.09.17'!P137+'11.09.17'!P137+'18.09.17'!P137+'25.09.17'!P137+'02.10.17'!P137+'09.10.17'!P137+'16.10.17'!P137+'23.10.17'!P137+'30.10.17'!P137+'06.11.17'!P137+'13.11.17'!P137+'20.11.17'!P137+'27.11.17'!P137+'04.12.17'!P137+'11.12.17'!P137+'18.12.17'!P137+'25.12.17'!P137+'02.01.18'!P137</f>
        <v>15856.789999999999</v>
      </c>
      <c r="Q137" s="30">
        <f t="shared" si="8"/>
        <v>0</v>
      </c>
      <c r="R137" s="2">
        <v>1</v>
      </c>
      <c r="S137" s="2">
        <v>0</v>
      </c>
      <c r="T137" s="2" t="str">
        <f t="shared" si="9"/>
        <v/>
      </c>
      <c r="U137" s="2" t="str">
        <f t="shared" si="10"/>
        <v/>
      </c>
      <c r="V137" s="2" t="str">
        <f t="shared" si="11"/>
        <v/>
      </c>
      <c r="X137" s="60"/>
    </row>
    <row r="138" spans="1:24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f>'23.01.17'!H129+'30.01.17'!H132+'06.02.17'!H135+'13.02.17'!H137+'20.02.17'!H137+'27.02.17'!H138+'06.03.17'!H138+'13.03.17'!H138+'20.03.17'!H138+'27.03.17'!H138+'03.04.17'!H138+'10.04.17'!H138+'18.04.17'!H138+'24.04.17'!H138+'03.05.17'!H138+'10.05.17'!H138+'15.05.17'!H138+'22.05.17'!H138+'29.05.17'!H138+'06.06.17'!H138+'12.06.17'!H138+'19.06.17'!H138+'26.06.17'!H138+'03.07.17'!H138+'10.07.17'!H138+'17.07.17'!H138+'24.07.17'!H138+'31.07.17'!H138+'07.08.17'!H138+'14.08.17'!H138+'21.08.17'!H138+'28.08.17'!H138+'04.09.17'!H138+'11.09.17'!H138+'18.09.17'!H138+'25.09.17'!H138+'02.10.17'!H138+'09.10.17'!H138+'16.10.17'!H138+'23.10.17'!H138+'30.10.17'!H138+'06.11.17'!H138+'13.11.17'!H138+'20.11.17'!H138+'27.11.17'!H138+'04.12.17'!H138+'11.12.17'!H138+'18.12.17'!H138+'25.12.17'!H138+'02.01.18'!H138</f>
        <v>10</v>
      </c>
      <c r="I138" s="25">
        <f>'23.01.17'!I129+'30.01.17'!I132+'06.02.17'!I135+'13.02.17'!I137+'20.02.17'!I137+'27.02.17'!I138+'06.03.17'!I138+'13.03.17'!I138+'20.03.17'!I138+'27.03.17'!I138+'03.04.17'!I138+'10.04.17'!I138+'18.04.17'!I138+'24.04.17'!I138+'03.05.17'!I138+'10.05.17'!I138+'15.05.17'!I138+'22.05.17'!I138+'29.05.17'!I138+'06.06.17'!I138+'12.06.17'!I138+'19.06.17'!I138+'26.06.17'!I138+'03.07.17'!I138+'10.07.17'!I138+'17.07.17'!I138+'24.07.17'!I138+'31.07.17'!I138+'07.08.17'!I138+'14.08.17'!I138+'21.08.17'!I138+'28.08.17'!I138+'04.09.17'!I138+'11.09.17'!I138+'18.09.17'!I138+'25.09.17'!I138+'02.10.17'!I138+'09.10.17'!I138+'16.10.17'!I138+'23.10.17'!I138+'30.10.17'!I138+'06.11.17'!I138+'13.11.17'!I138+'20.11.17'!I138+'27.11.17'!I138+'04.12.17'!I138+'11.12.17'!I138+'18.12.17'!I138+'25.12.17'!I138+'02.01.18'!I138</f>
        <v>6</v>
      </c>
      <c r="J138" s="25">
        <f>'23.01.17'!J129+'30.01.17'!J132+'06.02.17'!J135+'13.02.17'!J137+'20.02.17'!J137+'27.02.17'!J138+'06.03.17'!J138+'13.03.17'!J138+'20.03.17'!J138+'27.03.17'!J138+'03.04.17'!J138+'10.04.17'!J138+'18.04.17'!J138+'24.04.17'!J138+'03.05.17'!J138+'10.05.17'!J138+'15.05.17'!J138+'22.05.17'!J138+'29.05.17'!J138+'06.06.17'!J138+'12.06.17'!J138+'19.06.17'!J138+'26.06.17'!J138+'03.07.17'!J138+'10.07.17'!J138+'17.07.17'!J138+'24.07.17'!J138+'31.07.17'!J138+'07.08.17'!J138+'14.08.17'!J138+'21.08.17'!J138+'28.08.17'!J138+'04.09.17'!J138+'11.09.17'!J138+'18.09.17'!J138+'25.09.17'!J138+'02.10.17'!J138+'09.10.17'!J138+'16.10.17'!J138+'23.10.17'!J138+'30.10.17'!J138+'06.11.17'!J138+'13.11.17'!J138+'20.11.17'!J138+'27.11.17'!J138+'04.12.17'!J138+'11.12.17'!J138+'18.12.17'!J138+'25.12.17'!J138+'02.01.18'!J138</f>
        <v>6</v>
      </c>
      <c r="K138" s="26">
        <f>'23.01.17'!K129+'30.01.17'!K132+'06.02.17'!K135+'13.02.17'!K137+'20.02.17'!K137+'27.02.17'!K138+'06.03.17'!K138+'13.03.17'!K138+'20.03.17'!K138+'27.03.17'!K138+'03.04.17'!K138+'10.04.17'!K138+'18.04.17'!K138+'24.04.17'!K138+'03.05.17'!K138+'10.05.17'!K138+'15.05.17'!K138+'22.05.17'!K138+'29.05.17'!K138+'06.06.17'!K138+'12.06.17'!K138+'19.06.17'!K138+'26.06.17'!K138+'03.07.17'!K138+'10.07.17'!K138+'17.07.17'!K138+'24.07.17'!K138+'31.07.17'!K138+'07.08.17'!K138+'14.08.17'!K138+'21.08.17'!K138+'28.08.17'!K138+'04.09.17'!K138+'11.09.17'!K138+'18.09.17'!K138+'25.09.17'!K138+'02.10.17'!K138+'09.10.17'!K138+'16.10.17'!K138+'23.10.17'!K138+'30.10.17'!K138+'06.11.17'!K138+'13.11.17'!K138+'20.11.17'!K138+'27.11.17'!K138+'04.12.17'!K138+'11.12.17'!K138+'18.12.17'!K138+'25.12.17'!K138+'02.01.18'!K138</f>
        <v>4003.8</v>
      </c>
      <c r="L138" s="26">
        <f>'23.01.17'!L129+'30.01.17'!L132+'06.02.17'!L135+'13.02.17'!L137+'20.02.17'!L137+'27.02.17'!L138+'06.03.17'!L138+'13.03.17'!L138+'20.03.17'!L138+'27.03.17'!L138+'03.04.17'!L138+'10.04.17'!L138+'18.04.17'!L138+'24.04.17'!L138+'03.05.17'!L138+'10.05.17'!L138+'15.05.17'!L138+'22.05.17'!L138+'29.05.17'!L138+'06.06.17'!L138+'12.06.17'!L138+'19.06.17'!L138+'26.06.17'!L138+'03.07.17'!L138+'10.07.17'!L138+'17.07.17'!L138+'24.07.17'!L138+'31.07.17'!L138+'07.08.17'!L138+'14.08.17'!L138+'21.08.17'!L138+'28.08.17'!L138+'04.09.17'!L138+'11.09.17'!L138+'18.09.17'!L138+'25.09.17'!L138+'02.10.17'!L138+'09.10.17'!L138+'16.10.17'!L138+'23.10.17'!L138+'30.10.17'!L138+'06.11.17'!L138+'13.11.17'!L138+'20.11.17'!L138+'27.11.17'!L138+'04.12.17'!L138+'11.12.17'!L138+'18.12.17'!L138+'25.12.17'!L138+'02.01.18'!L138</f>
        <v>4003.8</v>
      </c>
      <c r="M138" s="27">
        <f t="shared" ref="M138:M169" si="13">K138-L138</f>
        <v>0</v>
      </c>
      <c r="N138" s="25">
        <f>'23.01.17'!N129+'30.01.17'!N132+'06.02.17'!N135+'13.02.17'!N137+'20.02.17'!N137+'27.02.17'!N138+'06.03.17'!N138+'13.03.17'!N138+'20.03.17'!N138+'27.03.17'!N138+'03.04.17'!N138+'10.04.17'!N138+'18.04.17'!N138+'24.04.17'!N138+'03.05.17'!N138+'10.05.17'!N138+'15.05.17'!N138+'22.05.17'!N138+'29.05.17'!N138+'06.06.17'!N138+'12.06.17'!N138+'19.06.17'!N138+'26.06.17'!N138+'03.07.17'!N138+'10.07.17'!N138+'17.07.17'!N138+'24.07.17'!N138+'31.07.17'!N138+'07.08.17'!N138+'14.08.17'!N138+'21.08.17'!N138+'28.08.17'!N138+'04.09.17'!N138+'11.09.17'!N138+'18.09.17'!N138+'25.09.17'!N138+'02.10.17'!N138+'09.10.17'!N138+'16.10.17'!N138+'23.10.17'!N138+'30.10.17'!N138+'06.11.17'!N138+'13.11.17'!N138+'20.11.17'!N138+'27.11.17'!N138+'04.12.17'!N138+'11.12.17'!N138+'18.12.17'!N138+'25.12.17'!N138+'02.01.18'!N138</f>
        <v>0</v>
      </c>
      <c r="O138" s="26">
        <f>'23.01.17'!O129+'30.01.17'!O132+'06.02.17'!O135+'13.02.17'!O137+'20.02.17'!O137+'27.02.17'!O138+'06.03.17'!O138+'13.03.17'!O138+'20.03.17'!O138+'27.03.17'!O138+'03.04.17'!O138+'10.04.17'!O138+'18.04.17'!O138+'24.04.17'!O138+'03.05.17'!O138+'10.05.17'!O138+'15.05.17'!O138+'22.05.17'!O138+'29.05.17'!O138+'06.06.17'!O138+'12.06.17'!O138+'19.06.17'!O138+'26.06.17'!O138+'03.07.17'!O138+'10.07.17'!O138+'17.07.17'!O138+'24.07.17'!O138+'31.07.17'!O138+'07.08.17'!O138+'14.08.17'!O138+'21.08.17'!O138+'28.08.17'!O138+'04.09.17'!O138+'11.09.17'!O138+'18.09.17'!O138+'25.09.17'!O138+'02.10.17'!O138+'09.10.17'!O138+'16.10.17'!O138+'23.10.17'!O138+'30.10.17'!O138+'06.11.17'!O138+'13.11.17'!O138+'20.11.17'!O138+'27.11.17'!O138+'04.12.17'!O138+'11.12.17'!O138+'18.12.17'!O138+'25.12.17'!O138+'02.01.18'!O138</f>
        <v>0</v>
      </c>
      <c r="P138" s="26">
        <f>'23.01.17'!P129+'30.01.17'!P132+'06.02.17'!P135+'13.02.17'!P137+'20.02.17'!P137+'27.02.17'!P138+'06.03.17'!P138+'13.03.17'!P138+'20.03.17'!P138+'27.03.17'!P138+'03.04.17'!P138+'10.04.17'!P138+'18.04.17'!P138+'24.04.17'!P138+'03.05.17'!P138+'10.05.17'!P138+'15.05.17'!P138+'22.05.17'!P138+'29.05.17'!P138+'06.06.17'!P138+'12.06.17'!P138+'19.06.17'!P138+'26.06.17'!P138+'03.07.17'!P138+'10.07.17'!P138+'17.07.17'!P138+'24.07.17'!P138+'31.07.17'!P138+'07.08.17'!P138+'14.08.17'!P138+'21.08.17'!P138+'28.08.17'!P138+'04.09.17'!P138+'11.09.17'!P138+'18.09.17'!P138+'25.09.17'!P138+'02.10.17'!P138+'09.10.17'!P138+'16.10.17'!P138+'23.10.17'!P138+'30.10.17'!P138+'06.11.17'!P138+'13.11.17'!P138+'20.11.17'!P138+'27.11.17'!P138+'04.12.17'!P138+'11.12.17'!P138+'18.12.17'!P138+'25.12.17'!P138+'02.01.18'!P138</f>
        <v>0</v>
      </c>
      <c r="Q138" s="30">
        <f t="shared" ref="Q138:Q178" si="14">O138-P138</f>
        <v>0</v>
      </c>
      <c r="R138" s="2">
        <v>1</v>
      </c>
      <c r="S138" s="2">
        <v>0</v>
      </c>
      <c r="T138" s="2" t="str">
        <f t="shared" ref="T138:T178" si="15">IF((I138=H138),"",IF(I138&lt;H138,"","error"))</f>
        <v/>
      </c>
      <c r="U138" s="2" t="str">
        <f t="shared" ref="U138:U178" si="16">IF((L138=K138),"",IF(L138&lt;K138,"","error"))</f>
        <v/>
      </c>
      <c r="V138" s="2" t="str">
        <f t="shared" ref="V138:V178" si="17">IF((P138=O138),"",IF(P138&lt;O138,"","error"))</f>
        <v/>
      </c>
      <c r="X138" s="60"/>
    </row>
    <row r="139" spans="1:24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f>'10.01.17'!H115+'16.01.17'!H117+'23.01.17'!H130+'30.01.17'!H133+'06.02.17'!H136+'13.02.17'!H138+'20.02.17'!H138+'27.02.17'!H139+'06.03.17'!H139+'13.03.17'!H139+'20.03.17'!H139+'27.03.17'!H139+'03.04.17'!H139+'10.04.17'!H139+'18.04.17'!H139+'24.04.17'!H139+'03.05.17'!H139+'10.05.17'!H139+'15.05.17'!H139+'22.05.17'!H139+'29.05.17'!H139+'06.06.17'!H139+'12.06.17'!H139+'19.06.17'!H139+'26.06.17'!H139+'03.07.17'!H139+'10.07.17'!H139+'17.07.17'!H139+'24.07.17'!H139+'31.07.17'!H139+'07.08.17'!H139+'14.08.17'!H139+'21.08.17'!H139+'28.08.17'!H139+'04.09.17'!H139+'11.09.17'!H139+'18.09.17'!H139+'25.09.17'!H139+'02.10.17'!H139+'09.10.17'!H139+'16.10.17'!H139+'23.10.17'!H139+'30.10.17'!H139+'06.11.17'!H139+'13.11.17'!H139+'20.11.17'!H139+'27.11.17'!H139+'04.12.17'!H139+'11.12.17'!H139+'18.12.17'!H139+'25.12.17'!H139+'02.01.18'!H139</f>
        <v>20</v>
      </c>
      <c r="I139" s="25">
        <f>'10.01.17'!I115+'16.01.17'!I117+'23.01.17'!I130+'30.01.17'!I133+'06.02.17'!I136+'13.02.17'!I138+'20.02.17'!I138+'27.02.17'!I139+'06.03.17'!I139+'13.03.17'!I139+'20.03.17'!I139+'27.03.17'!I139+'03.04.17'!I139+'10.04.17'!I139+'18.04.17'!I139+'24.04.17'!I139+'03.05.17'!I139+'10.05.17'!I139+'15.05.17'!I139+'22.05.17'!I139+'29.05.17'!I139+'06.06.17'!I139+'12.06.17'!I139+'19.06.17'!I139+'26.06.17'!I139+'03.07.17'!I139+'10.07.17'!I139+'17.07.17'!I139+'24.07.17'!I139+'31.07.17'!I139+'07.08.17'!I139+'14.08.17'!I139+'21.08.17'!I139+'28.08.17'!I139+'04.09.17'!I139+'11.09.17'!I139+'18.09.17'!I139+'25.09.17'!I139+'02.10.17'!I139+'09.10.17'!I139+'16.10.17'!I139+'23.10.17'!I139+'30.10.17'!I139+'06.11.17'!I139+'13.11.17'!I139+'20.11.17'!I139+'27.11.17'!I139+'04.12.17'!I139+'11.12.17'!I139+'18.12.17'!I139+'25.12.17'!I139+'02.01.18'!I139</f>
        <v>19</v>
      </c>
      <c r="J139" s="25">
        <f>'10.01.17'!J115+'16.01.17'!J117+'23.01.17'!J130+'30.01.17'!J133+'06.02.17'!J136+'13.02.17'!J138+'20.02.17'!J138+'27.02.17'!J139+'06.03.17'!J139+'13.03.17'!J139+'20.03.17'!J139+'27.03.17'!J139+'03.04.17'!J139+'10.04.17'!J139+'18.04.17'!J139+'24.04.17'!J139+'03.05.17'!J139+'10.05.17'!J139+'15.05.17'!J139+'22.05.17'!J139+'29.05.17'!J139+'06.06.17'!J139+'12.06.17'!J139+'19.06.17'!J139+'26.06.17'!J139+'03.07.17'!J139+'10.07.17'!J139+'17.07.17'!J139+'24.07.17'!J139+'31.07.17'!J139+'07.08.17'!J139+'14.08.17'!J139+'21.08.17'!J139+'28.08.17'!J139+'04.09.17'!J139+'11.09.17'!J139+'18.09.17'!J139+'25.09.17'!J139+'02.10.17'!J139+'09.10.17'!J139+'16.10.17'!J139+'23.10.17'!J139+'30.10.17'!J139+'06.11.17'!J139+'13.11.17'!J139+'20.11.17'!J139+'27.11.17'!J139+'04.12.17'!J139+'11.12.17'!J139+'18.12.17'!J139+'25.12.17'!J139+'02.01.18'!J139</f>
        <v>28</v>
      </c>
      <c r="K139" s="26">
        <f>'10.01.17'!K115+'16.01.17'!K117+'23.01.17'!K130+'30.01.17'!K133+'06.02.17'!K136+'13.02.17'!K138+'20.02.17'!K138+'27.02.17'!K139+'06.03.17'!K139+'13.03.17'!K139+'20.03.17'!K139+'27.03.17'!K139+'03.04.17'!K139+'10.04.17'!K139+'18.04.17'!K139+'24.04.17'!K139+'03.05.17'!K139+'10.05.17'!K139+'15.05.17'!K139+'22.05.17'!K139+'29.05.17'!K139+'06.06.17'!K139+'12.06.17'!K139+'19.06.17'!K139+'26.06.17'!K139+'03.07.17'!K139+'10.07.17'!K139+'17.07.17'!K139+'24.07.17'!K139+'31.07.17'!K139+'07.08.17'!K139+'14.08.17'!K139+'21.08.17'!K139+'28.08.17'!K139+'04.09.17'!K139+'11.09.17'!K139+'18.09.17'!K139+'25.09.17'!K139+'02.10.17'!K139+'09.10.17'!K139+'16.10.17'!K139+'23.10.17'!K139+'30.10.17'!K139+'06.11.17'!K139+'13.11.17'!K139+'20.11.17'!K139+'27.11.17'!K139+'04.12.17'!K139+'11.12.17'!K139+'18.12.17'!K139+'25.12.17'!K139+'02.01.18'!K139</f>
        <v>35404.620000000003</v>
      </c>
      <c r="L139" s="26">
        <f>'10.01.17'!L115+'16.01.17'!L117+'23.01.17'!L130+'30.01.17'!L133+'06.02.17'!L136+'13.02.17'!L138+'20.02.17'!L138+'27.02.17'!L139+'06.03.17'!L139+'13.03.17'!L139+'20.03.17'!L139+'27.03.17'!L139+'03.04.17'!L139+'10.04.17'!L139+'18.04.17'!L139+'24.04.17'!L139+'03.05.17'!L139+'10.05.17'!L139+'15.05.17'!L139+'22.05.17'!L139+'29.05.17'!L139+'06.06.17'!L139+'12.06.17'!L139+'19.06.17'!L139+'26.06.17'!L139+'03.07.17'!L139+'10.07.17'!L139+'17.07.17'!L139+'24.07.17'!L139+'31.07.17'!L139+'07.08.17'!L139+'14.08.17'!L139+'21.08.17'!L139+'28.08.17'!L139+'04.09.17'!L139+'11.09.17'!L139+'18.09.17'!L139+'25.09.17'!L139+'02.10.17'!L139+'09.10.17'!L139+'16.10.17'!L139+'23.10.17'!L139+'30.10.17'!L139+'06.11.17'!L139+'13.11.17'!L139+'20.11.17'!L139+'27.11.17'!L139+'04.12.17'!L139+'11.12.17'!L139+'18.12.17'!L139+'25.12.17'!L139+'02.01.18'!L139</f>
        <v>35404.619999999995</v>
      </c>
      <c r="M139" s="27">
        <f t="shared" si="13"/>
        <v>0</v>
      </c>
      <c r="N139" s="25">
        <f>'10.01.17'!N115+'16.01.17'!N117+'23.01.17'!N130+'30.01.17'!N133+'06.02.17'!N136+'13.02.17'!N138+'20.02.17'!N138+'27.02.17'!N139+'06.03.17'!N139+'13.03.17'!N139+'20.03.17'!N139+'27.03.17'!N139+'03.04.17'!N139+'10.04.17'!N139+'18.04.17'!N139+'24.04.17'!N139+'03.05.17'!N139+'10.05.17'!N139+'15.05.17'!N139+'22.05.17'!N139+'29.05.17'!N139+'06.06.17'!N139+'12.06.17'!N139+'19.06.17'!N139+'26.06.17'!N139+'03.07.17'!N139+'10.07.17'!N139+'17.07.17'!N139+'24.07.17'!N139+'31.07.17'!N139+'07.08.17'!N139+'14.08.17'!N139+'21.08.17'!N139+'28.08.17'!N139+'04.09.17'!N139+'11.09.17'!N139+'18.09.17'!N139+'25.09.17'!N139+'02.10.17'!N139+'09.10.17'!N139+'16.10.17'!N139+'23.10.17'!N139+'30.10.17'!N139+'06.11.17'!N139+'13.11.17'!N139+'20.11.17'!N139+'27.11.17'!N139+'04.12.17'!N139+'11.12.17'!N139+'18.12.17'!N139+'25.12.17'!N139+'02.01.18'!N139</f>
        <v>14</v>
      </c>
      <c r="O139" s="26">
        <f>'10.01.17'!O115+'16.01.17'!O117+'23.01.17'!O130+'30.01.17'!O133+'06.02.17'!O136+'13.02.17'!O138+'20.02.17'!O138+'27.02.17'!O139+'06.03.17'!O139+'13.03.17'!O139+'20.03.17'!O139+'27.03.17'!O139+'03.04.17'!O139+'10.04.17'!O139+'18.04.17'!O139+'24.04.17'!O139+'03.05.17'!O139+'10.05.17'!O139+'15.05.17'!O139+'22.05.17'!O139+'29.05.17'!O139+'06.06.17'!O139+'12.06.17'!O139+'19.06.17'!O139+'26.06.17'!O139+'03.07.17'!O139+'10.07.17'!O139+'17.07.17'!O139+'24.07.17'!O139+'31.07.17'!O139+'07.08.17'!O139+'14.08.17'!O139+'21.08.17'!O139+'28.08.17'!O139+'04.09.17'!O139+'11.09.17'!O139+'18.09.17'!O139+'25.09.17'!O139+'02.10.17'!O139+'09.10.17'!O139+'16.10.17'!O139+'23.10.17'!O139+'30.10.17'!O139+'06.11.17'!O139+'13.11.17'!O139+'20.11.17'!O139+'27.11.17'!O139+'04.12.17'!O139+'11.12.17'!O139+'18.12.17'!O139+'25.12.17'!O139+'02.01.18'!O139</f>
        <v>26905.03</v>
      </c>
      <c r="P139" s="26">
        <f>'10.01.17'!P115+'16.01.17'!P117+'23.01.17'!P130+'30.01.17'!P133+'06.02.17'!P136+'13.02.17'!P138+'20.02.17'!P138+'27.02.17'!P139+'06.03.17'!P139+'13.03.17'!P139+'20.03.17'!P139+'27.03.17'!P139+'03.04.17'!P139+'10.04.17'!P139+'18.04.17'!P139+'24.04.17'!P139+'03.05.17'!P139+'10.05.17'!P139+'15.05.17'!P139+'22.05.17'!P139+'29.05.17'!P139+'06.06.17'!P139+'12.06.17'!P139+'19.06.17'!P139+'26.06.17'!P139+'03.07.17'!P139+'10.07.17'!P139+'17.07.17'!P139+'24.07.17'!P139+'31.07.17'!P139+'07.08.17'!P139+'14.08.17'!P139+'21.08.17'!P139+'28.08.17'!P139+'04.09.17'!P139+'11.09.17'!P139+'18.09.17'!P139+'25.09.17'!P139+'02.10.17'!P139+'09.10.17'!P139+'16.10.17'!P139+'23.10.17'!P139+'30.10.17'!P139+'06.11.17'!P139+'13.11.17'!P139+'20.11.17'!P139+'27.11.17'!P139+'04.12.17'!P139+'11.12.17'!P139+'18.12.17'!P139+'25.12.17'!P139+'02.01.18'!P139</f>
        <v>26905.03</v>
      </c>
      <c r="Q139" s="30">
        <f t="shared" si="14"/>
        <v>0</v>
      </c>
      <c r="R139" s="2">
        <v>1</v>
      </c>
      <c r="S139" s="2">
        <v>0</v>
      </c>
      <c r="T139" s="2" t="str">
        <f t="shared" si="15"/>
        <v/>
      </c>
      <c r="U139" s="2" t="str">
        <f t="shared" si="16"/>
        <v/>
      </c>
      <c r="V139" s="2" t="str">
        <f t="shared" si="17"/>
        <v/>
      </c>
      <c r="X139" s="60"/>
    </row>
    <row r="140" spans="1:24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f>'16.01.17'!H118+'23.01.17'!H131+'30.01.17'!H134+'06.02.17'!H137+'13.02.17'!H139+'20.02.17'!H139+'27.02.17'!H140+'06.03.17'!H140+'13.03.17'!H140+'20.03.17'!H140+'27.03.17'!H140+'03.04.17'!H140+'10.04.17'!H140+'18.04.17'!H140+'24.04.17'!H140+'03.05.17'!H140+'10.05.17'!H140+'15.05.17'!H140+'22.05.17'!H140+'29.05.17'!H140+'06.06.17'!H140+'12.06.17'!H140+'19.06.17'!H140+'26.06.17'!H140+'03.07.17'!H140+'10.07.17'!H140+'17.07.17'!H140+'24.07.17'!H140+'31.07.17'!H140+'07.08.17'!H140+'14.08.17'!H140+'21.08.17'!H140+'28.08.17'!H140+'04.09.17'!H140+'11.09.17'!H140+'18.09.17'!H140+'25.09.17'!H140+'02.10.17'!H140+'09.10.17'!H140+'16.10.17'!H140+'23.10.17'!H140+'30.10.17'!H140+'06.11.17'!H140+'13.11.17'!H140+'20.11.17'!H140+'27.11.17'!H140+'04.12.17'!H140+'11.12.17'!H140+'18.12.17'!H140+'25.12.17'!H140+'02.01.18'!H140</f>
        <v>16</v>
      </c>
      <c r="I140" s="25">
        <f>'16.01.17'!I118+'23.01.17'!I131+'30.01.17'!I134+'06.02.17'!I137+'13.02.17'!I139+'20.02.17'!I139+'27.02.17'!I140+'06.03.17'!I140+'13.03.17'!I140+'20.03.17'!I140+'27.03.17'!I140+'03.04.17'!I140+'10.04.17'!I140+'18.04.17'!I140+'24.04.17'!I140+'03.05.17'!I140+'10.05.17'!I140+'15.05.17'!I140+'22.05.17'!I140+'29.05.17'!I140+'06.06.17'!I140+'12.06.17'!I140+'19.06.17'!I140+'26.06.17'!I140+'03.07.17'!I140+'10.07.17'!I140+'17.07.17'!I140+'24.07.17'!I140+'31.07.17'!I140+'07.08.17'!I140+'14.08.17'!I140+'21.08.17'!I140+'28.08.17'!I140+'04.09.17'!I140+'11.09.17'!I140+'18.09.17'!I140+'25.09.17'!I140+'02.10.17'!I140+'09.10.17'!I140+'16.10.17'!I140+'23.10.17'!I140+'30.10.17'!I140+'06.11.17'!I140+'13.11.17'!I140+'20.11.17'!I140+'27.11.17'!I140+'04.12.17'!I140+'11.12.17'!I140+'18.12.17'!I140+'25.12.17'!I140+'02.01.18'!I140</f>
        <v>9</v>
      </c>
      <c r="J140" s="25">
        <f>'16.01.17'!J118+'23.01.17'!J131+'30.01.17'!J134+'06.02.17'!J137+'13.02.17'!J139+'20.02.17'!J139+'27.02.17'!J140+'06.03.17'!J140+'13.03.17'!J140+'20.03.17'!J140+'27.03.17'!J140+'03.04.17'!J140+'10.04.17'!J140+'18.04.17'!J140+'24.04.17'!J140+'03.05.17'!J140+'10.05.17'!J140+'15.05.17'!J140+'22.05.17'!J140+'29.05.17'!J140+'06.06.17'!J140+'12.06.17'!J140+'19.06.17'!J140+'26.06.17'!J140+'03.07.17'!J140+'10.07.17'!J140+'17.07.17'!J140+'24.07.17'!J140+'31.07.17'!J140+'07.08.17'!J140+'14.08.17'!J140+'21.08.17'!J140+'28.08.17'!J140+'04.09.17'!J140+'11.09.17'!J140+'18.09.17'!J140+'25.09.17'!J140+'02.10.17'!J140+'09.10.17'!J140+'16.10.17'!J140+'23.10.17'!J140+'30.10.17'!J140+'06.11.17'!J140+'13.11.17'!J140+'20.11.17'!J140+'27.11.17'!J140+'04.12.17'!J140+'11.12.17'!J140+'18.12.17'!J140+'25.12.17'!J140+'02.01.18'!J140</f>
        <v>10</v>
      </c>
      <c r="K140" s="26">
        <f>'16.01.17'!K118+'23.01.17'!K131+'30.01.17'!K134+'06.02.17'!K137+'13.02.17'!K139+'20.02.17'!K139+'27.02.17'!K140+'06.03.17'!K140+'13.03.17'!K140+'20.03.17'!K140+'27.03.17'!K140+'03.04.17'!K140+'10.04.17'!K140+'18.04.17'!K140+'24.04.17'!K140+'03.05.17'!K140+'10.05.17'!K140+'15.05.17'!K140+'22.05.17'!K140+'29.05.17'!K140+'06.06.17'!K140+'12.06.17'!K140+'19.06.17'!K140+'26.06.17'!K140+'03.07.17'!K140+'10.07.17'!K140+'17.07.17'!K140+'24.07.17'!K140+'31.07.17'!K140+'07.08.17'!K140+'14.08.17'!K140+'21.08.17'!K140+'28.08.17'!K140+'04.09.17'!K140+'11.09.17'!K140+'18.09.17'!K140+'25.09.17'!K140+'02.10.17'!K140+'09.10.17'!K140+'16.10.17'!K140+'23.10.17'!K140+'30.10.17'!K140+'06.11.17'!K140+'13.11.17'!K140+'20.11.17'!K140+'27.11.17'!K140+'04.12.17'!K140+'11.12.17'!K140+'18.12.17'!K140+'25.12.17'!K140+'02.01.18'!K140</f>
        <v>10186</v>
      </c>
      <c r="L140" s="26">
        <f>'16.01.17'!L118+'23.01.17'!L131+'30.01.17'!L134+'06.02.17'!L137+'13.02.17'!L139+'20.02.17'!L139+'27.02.17'!L140+'06.03.17'!L140+'13.03.17'!L140+'20.03.17'!L140+'27.03.17'!L140+'03.04.17'!L140+'10.04.17'!L140+'18.04.17'!L140+'24.04.17'!L140+'03.05.17'!L140+'10.05.17'!L140+'15.05.17'!L140+'22.05.17'!L140+'29.05.17'!L140+'06.06.17'!L140+'12.06.17'!L140+'19.06.17'!L140+'26.06.17'!L140+'03.07.17'!L140+'10.07.17'!L140+'17.07.17'!L140+'24.07.17'!L140+'31.07.17'!L140+'07.08.17'!L140+'14.08.17'!L140+'21.08.17'!L140+'28.08.17'!L140+'04.09.17'!L140+'11.09.17'!L140+'18.09.17'!L140+'25.09.17'!L140+'02.10.17'!L140+'09.10.17'!L140+'16.10.17'!L140+'23.10.17'!L140+'30.10.17'!L140+'06.11.17'!L140+'13.11.17'!L140+'20.11.17'!L140+'27.11.17'!L140+'04.12.17'!L140+'11.12.17'!L140+'18.12.17'!L140+'25.12.17'!L140+'02.01.18'!L140</f>
        <v>10186</v>
      </c>
      <c r="M140" s="27">
        <f t="shared" si="13"/>
        <v>0</v>
      </c>
      <c r="N140" s="25">
        <f>'16.01.17'!N118+'23.01.17'!N131+'30.01.17'!N134+'06.02.17'!N137+'13.02.17'!N139+'20.02.17'!N139+'27.02.17'!N140+'06.03.17'!N140+'13.03.17'!N140+'20.03.17'!N140+'27.03.17'!N140+'03.04.17'!N140+'10.04.17'!N140+'18.04.17'!N140+'24.04.17'!N140+'03.05.17'!N140+'10.05.17'!N140+'15.05.17'!N140+'22.05.17'!N140+'29.05.17'!N140+'06.06.17'!N140+'12.06.17'!N140+'19.06.17'!N140+'26.06.17'!N140+'03.07.17'!N140+'10.07.17'!N140+'17.07.17'!N140+'24.07.17'!N140+'31.07.17'!N140+'07.08.17'!N140+'14.08.17'!N140+'21.08.17'!N140+'28.08.17'!N140+'04.09.17'!N140+'11.09.17'!N140+'18.09.17'!N140+'25.09.17'!N140+'02.10.17'!N140+'09.10.17'!N140+'16.10.17'!N140+'23.10.17'!N140+'30.10.17'!N140+'06.11.17'!N140+'13.11.17'!N140+'20.11.17'!N140+'27.11.17'!N140+'04.12.17'!N140+'11.12.17'!N140+'18.12.17'!N140+'25.12.17'!N140+'02.01.18'!N140</f>
        <v>0</v>
      </c>
      <c r="O140" s="26">
        <f>'16.01.17'!O118+'23.01.17'!O131+'30.01.17'!O134+'06.02.17'!O137+'13.02.17'!O139+'20.02.17'!O139+'27.02.17'!O140+'06.03.17'!O140+'13.03.17'!O140+'20.03.17'!O140+'27.03.17'!O140+'03.04.17'!O140+'10.04.17'!O140+'18.04.17'!O140+'24.04.17'!O140+'03.05.17'!O140+'10.05.17'!O140+'15.05.17'!O140+'22.05.17'!O140+'29.05.17'!O140+'06.06.17'!O140+'12.06.17'!O140+'19.06.17'!O140+'26.06.17'!O140+'03.07.17'!O140+'10.07.17'!O140+'17.07.17'!O140+'24.07.17'!O140+'31.07.17'!O140+'07.08.17'!O140+'14.08.17'!O140+'21.08.17'!O140+'28.08.17'!O140+'04.09.17'!O140+'11.09.17'!O140+'18.09.17'!O140+'25.09.17'!O140+'02.10.17'!O140+'09.10.17'!O140+'16.10.17'!O140+'23.10.17'!O140+'30.10.17'!O140+'06.11.17'!O140+'13.11.17'!O140+'20.11.17'!O140+'27.11.17'!O140+'04.12.17'!O140+'11.12.17'!O140+'18.12.17'!O140+'25.12.17'!O140+'02.01.18'!O140</f>
        <v>0</v>
      </c>
      <c r="P140" s="26">
        <f>'16.01.17'!P118+'23.01.17'!P131+'30.01.17'!P134+'06.02.17'!P137+'13.02.17'!P139+'20.02.17'!P139+'27.02.17'!P140+'06.03.17'!P140+'13.03.17'!P140+'20.03.17'!P140+'27.03.17'!P140+'03.04.17'!P140+'10.04.17'!P140+'18.04.17'!P140+'24.04.17'!P140+'03.05.17'!P140+'10.05.17'!P140+'15.05.17'!P140+'22.05.17'!P140+'29.05.17'!P140+'06.06.17'!P140+'12.06.17'!P140+'19.06.17'!P140+'26.06.17'!P140+'03.07.17'!P140+'10.07.17'!P140+'17.07.17'!P140+'24.07.17'!P140+'31.07.17'!P140+'07.08.17'!P140+'14.08.17'!P140+'21.08.17'!P140+'28.08.17'!P140+'04.09.17'!P140+'11.09.17'!P140+'18.09.17'!P140+'25.09.17'!P140+'02.10.17'!P140+'09.10.17'!P140+'16.10.17'!P140+'23.10.17'!P140+'30.10.17'!P140+'06.11.17'!P140+'13.11.17'!P140+'20.11.17'!P140+'27.11.17'!P140+'04.12.17'!P140+'11.12.17'!P140+'18.12.17'!P140+'25.12.17'!P140+'02.01.18'!P140</f>
        <v>0</v>
      </c>
      <c r="Q140" s="30">
        <f t="shared" si="14"/>
        <v>0</v>
      </c>
      <c r="R140" s="2">
        <v>1</v>
      </c>
      <c r="S140" s="2">
        <v>0</v>
      </c>
      <c r="T140" s="2" t="str">
        <f t="shared" si="15"/>
        <v/>
      </c>
      <c r="U140" s="2" t="str">
        <f t="shared" si="16"/>
        <v/>
      </c>
      <c r="V140" s="2" t="str">
        <f t="shared" si="17"/>
        <v/>
      </c>
      <c r="X140" s="60"/>
    </row>
    <row r="141" spans="1:24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>
        <f>'10.01.17'!H116+'16.01.17'!H119+'23.01.17'!H132+'30.01.17'!H135+'06.02.17'!H138+'13.02.17'!H140+'20.02.17'!H140+'27.02.17'!H141+'06.03.17'!H141+'13.03.17'!H141+'20.03.17'!H141+'27.03.17'!H141+'03.04.17'!H141+'10.04.17'!H141+'18.04.17'!H141+'24.04.17'!H141+'03.05.17'!H141+'10.05.17'!H141+'15.05.17'!H141+'22.05.17'!H141+'29.05.17'!H141+'06.06.17'!H141+'12.06.17'!H141+'19.06.17'!H141+'26.06.17'!H141+'03.07.17'!H141+'10.07.17'!H141+'17.07.17'!H141+'24.07.17'!H141+'31.07.17'!H141+'07.08.17'!H141+'14.08.17'!H141+'21.08.17'!H141+'28.08.17'!H141+'04.09.17'!H141+'11.09.17'!H141+'18.09.17'!H141+'25.09.17'!H141+'02.10.17'!H141+'09.10.17'!H141+'16.10.17'!H141+'23.10.17'!H141+'30.10.17'!H141+'06.11.17'!H141+'13.11.17'!H141+'20.11.17'!H141+'27.11.17'!H141+'04.12.17'!H141+'11.12.17'!H141+'18.12.17'!H141+'25.12.17'!H141+'02.01.18'!H141</f>
        <v>0</v>
      </c>
      <c r="I141" s="25">
        <f>'10.01.17'!I116+'16.01.17'!I119+'23.01.17'!I132+'30.01.17'!I135+'06.02.17'!I138+'13.02.17'!I140+'20.02.17'!I140+'27.02.17'!I141+'06.03.17'!I141+'13.03.17'!I141+'20.03.17'!I141+'27.03.17'!I141+'03.04.17'!I141+'10.04.17'!I141+'18.04.17'!I141+'24.04.17'!I141+'03.05.17'!I141+'10.05.17'!I141+'15.05.17'!I141+'22.05.17'!I141+'29.05.17'!I141+'06.06.17'!I141+'12.06.17'!I141+'19.06.17'!I141+'26.06.17'!I141+'03.07.17'!I141+'10.07.17'!I141+'17.07.17'!I141+'24.07.17'!I141+'31.07.17'!I141+'07.08.17'!I141+'14.08.17'!I141+'21.08.17'!I141+'28.08.17'!I141+'04.09.17'!I141+'11.09.17'!I141+'18.09.17'!I141+'25.09.17'!I141+'02.10.17'!I141+'09.10.17'!I141+'16.10.17'!I141+'23.10.17'!I141+'30.10.17'!I141+'06.11.17'!I141+'13.11.17'!I141+'20.11.17'!I141+'27.11.17'!I141+'04.12.17'!I141+'11.12.17'!I141+'18.12.17'!I141+'25.12.17'!I141+'02.01.18'!I141</f>
        <v>0</v>
      </c>
      <c r="J141" s="25">
        <f>'10.01.17'!J116+'16.01.17'!J119+'23.01.17'!J132+'30.01.17'!J135+'06.02.17'!J138+'13.02.17'!J140+'20.02.17'!J140+'27.02.17'!J141+'06.03.17'!J141+'13.03.17'!J141+'20.03.17'!J141+'27.03.17'!J141+'03.04.17'!J141+'10.04.17'!J141+'18.04.17'!J141+'24.04.17'!J141+'03.05.17'!J141+'10.05.17'!J141+'15.05.17'!J141+'22.05.17'!J141+'29.05.17'!J141+'06.06.17'!J141+'12.06.17'!J141+'19.06.17'!J141+'26.06.17'!J141+'03.07.17'!J141+'10.07.17'!J141+'17.07.17'!J141+'24.07.17'!J141+'31.07.17'!J141+'07.08.17'!J141+'14.08.17'!J141+'21.08.17'!J141+'28.08.17'!J141+'04.09.17'!J141+'11.09.17'!J141+'18.09.17'!J141+'25.09.17'!J141+'02.10.17'!J141+'09.10.17'!J141+'16.10.17'!J141+'23.10.17'!J141+'30.10.17'!J141+'06.11.17'!J141+'13.11.17'!J141+'20.11.17'!J141+'27.11.17'!J141+'04.12.17'!J141+'11.12.17'!J141+'18.12.17'!J141+'25.12.17'!J141+'02.01.18'!J141</f>
        <v>0</v>
      </c>
      <c r="K141" s="26">
        <f>'10.01.17'!K116+'16.01.17'!K119+'23.01.17'!K132+'30.01.17'!K135+'06.02.17'!K138+'13.02.17'!K140+'20.02.17'!K140+'27.02.17'!K141+'06.03.17'!K141+'13.03.17'!K141+'20.03.17'!K141+'27.03.17'!K141+'03.04.17'!K141+'10.04.17'!K141+'18.04.17'!K141+'24.04.17'!K141+'03.05.17'!K141+'10.05.17'!K141+'15.05.17'!K141+'22.05.17'!K141+'29.05.17'!K141+'06.06.17'!K141+'12.06.17'!K141+'19.06.17'!K141+'26.06.17'!K141+'03.07.17'!K141+'10.07.17'!K141+'17.07.17'!K141+'24.07.17'!K141+'31.07.17'!K141+'07.08.17'!K141+'14.08.17'!K141+'21.08.17'!K141+'28.08.17'!K141+'04.09.17'!K141+'11.09.17'!K141+'18.09.17'!K141+'25.09.17'!K141+'02.10.17'!K141+'09.10.17'!K141+'16.10.17'!K141+'23.10.17'!K141+'30.10.17'!K141+'06.11.17'!K141+'13.11.17'!K141+'20.11.17'!K141+'27.11.17'!K141+'04.12.17'!K141+'11.12.17'!K141+'18.12.17'!K141+'25.12.17'!K141+'02.01.18'!K141</f>
        <v>0</v>
      </c>
      <c r="L141" s="26">
        <f>'10.01.17'!L116+'16.01.17'!L119+'23.01.17'!L132+'30.01.17'!L135+'06.02.17'!L138+'13.02.17'!L140+'20.02.17'!L140+'27.02.17'!L141+'06.03.17'!L141+'13.03.17'!L141+'20.03.17'!L141+'27.03.17'!L141+'03.04.17'!L141+'10.04.17'!L141+'18.04.17'!L141+'24.04.17'!L141+'03.05.17'!L141+'10.05.17'!L141+'15.05.17'!L141+'22.05.17'!L141+'29.05.17'!L141+'06.06.17'!L141+'12.06.17'!L141+'19.06.17'!L141+'26.06.17'!L141+'03.07.17'!L141+'10.07.17'!L141+'17.07.17'!L141+'24.07.17'!L141+'31.07.17'!L141+'07.08.17'!L141+'14.08.17'!L141+'21.08.17'!L141+'28.08.17'!L141+'04.09.17'!L141+'11.09.17'!L141+'18.09.17'!L141+'25.09.17'!L141+'02.10.17'!L141+'09.10.17'!L141+'16.10.17'!L141+'23.10.17'!L141+'30.10.17'!L141+'06.11.17'!L141+'13.11.17'!L141+'20.11.17'!L141+'27.11.17'!L141+'04.12.17'!L141+'11.12.17'!L141+'18.12.17'!L141+'25.12.17'!L141+'02.01.18'!L141</f>
        <v>0</v>
      </c>
      <c r="M141" s="27">
        <f t="shared" si="13"/>
        <v>0</v>
      </c>
      <c r="N141" s="25">
        <f>'10.01.17'!N116+'16.01.17'!N119+'23.01.17'!N132+'30.01.17'!N135+'06.02.17'!N138+'13.02.17'!N140+'20.02.17'!N140+'27.02.17'!N141+'06.03.17'!N141+'13.03.17'!N141+'20.03.17'!N141+'27.03.17'!N141+'03.04.17'!N141+'10.04.17'!N141+'18.04.17'!N141+'24.04.17'!N141+'03.05.17'!N141+'10.05.17'!N141+'15.05.17'!N141+'22.05.17'!N141+'29.05.17'!N141+'06.06.17'!N141+'12.06.17'!N141+'19.06.17'!N141+'26.06.17'!N141+'03.07.17'!N141+'10.07.17'!N141+'17.07.17'!N141+'24.07.17'!N141+'31.07.17'!N141+'07.08.17'!N141+'14.08.17'!N141+'21.08.17'!N141+'28.08.17'!N141+'04.09.17'!N141+'11.09.17'!N141+'18.09.17'!N141+'25.09.17'!N141+'02.10.17'!N141+'09.10.17'!N141+'16.10.17'!N141+'23.10.17'!N141+'30.10.17'!N141+'06.11.17'!N141+'13.11.17'!N141+'20.11.17'!N141+'27.11.17'!N141+'04.12.17'!N141+'11.12.17'!N141+'18.12.17'!N141+'25.12.17'!N141+'02.01.18'!N141</f>
        <v>0</v>
      </c>
      <c r="O141" s="26">
        <f>'10.01.17'!O116+'16.01.17'!O119+'23.01.17'!O132+'30.01.17'!O135+'06.02.17'!O138+'13.02.17'!O140+'20.02.17'!O140+'27.02.17'!O141+'06.03.17'!O141+'13.03.17'!O141+'20.03.17'!O141+'27.03.17'!O141+'03.04.17'!O141+'10.04.17'!O141+'18.04.17'!O141+'24.04.17'!O141+'03.05.17'!O141+'10.05.17'!O141+'15.05.17'!O141+'22.05.17'!O141+'29.05.17'!O141+'06.06.17'!O141+'12.06.17'!O141+'19.06.17'!O141+'26.06.17'!O141+'03.07.17'!O141+'10.07.17'!O141+'17.07.17'!O141+'24.07.17'!O141+'31.07.17'!O141+'07.08.17'!O141+'14.08.17'!O141+'21.08.17'!O141+'28.08.17'!O141+'04.09.17'!O141+'11.09.17'!O141+'18.09.17'!O141+'25.09.17'!O141+'02.10.17'!O141+'09.10.17'!O141+'16.10.17'!O141+'23.10.17'!O141+'30.10.17'!O141+'06.11.17'!O141+'13.11.17'!O141+'20.11.17'!O141+'27.11.17'!O141+'04.12.17'!O141+'11.12.17'!O141+'18.12.17'!O141+'25.12.17'!O141+'02.01.18'!O141</f>
        <v>0</v>
      </c>
      <c r="P141" s="26">
        <f>'10.01.17'!P116+'16.01.17'!P119+'23.01.17'!P132+'30.01.17'!P135+'06.02.17'!P138+'13.02.17'!P140+'20.02.17'!P140+'27.02.17'!P141+'06.03.17'!P141+'13.03.17'!P141+'20.03.17'!P141+'27.03.17'!P141+'03.04.17'!P141+'10.04.17'!P141+'18.04.17'!P141+'24.04.17'!P141+'03.05.17'!P141+'10.05.17'!P141+'15.05.17'!P141+'22.05.17'!P141+'29.05.17'!P141+'06.06.17'!P141+'12.06.17'!P141+'19.06.17'!P141+'26.06.17'!P141+'03.07.17'!P141+'10.07.17'!P141+'17.07.17'!P141+'24.07.17'!P141+'31.07.17'!P141+'07.08.17'!P141+'14.08.17'!P141+'21.08.17'!P141+'28.08.17'!P141+'04.09.17'!P141+'11.09.17'!P141+'18.09.17'!P141+'25.09.17'!P141+'02.10.17'!P141+'09.10.17'!P141+'16.10.17'!P141+'23.10.17'!P141+'30.10.17'!P141+'06.11.17'!P141+'13.11.17'!P141+'20.11.17'!P141+'27.11.17'!P141+'04.12.17'!P141+'11.12.17'!P141+'18.12.17'!P141+'25.12.17'!P141+'02.01.18'!P141</f>
        <v>0</v>
      </c>
      <c r="Q141" s="30">
        <f t="shared" si="14"/>
        <v>0</v>
      </c>
      <c r="R141" s="2">
        <v>0</v>
      </c>
      <c r="S141" s="2">
        <v>1</v>
      </c>
      <c r="T141" s="2" t="str">
        <f t="shared" si="15"/>
        <v/>
      </c>
      <c r="U141" s="2" t="str">
        <f t="shared" si="16"/>
        <v/>
      </c>
      <c r="V141" s="2" t="str">
        <f t="shared" si="17"/>
        <v/>
      </c>
      <c r="X141" s="60"/>
    </row>
    <row r="142" spans="1:24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f>'30.01.17'!H136+'06.02.17'!H139+'13.02.17'!H141+'20.02.17'!H141+'27.02.17'!H142+'06.03.17'!H142+'13.03.17'!H142+'20.03.17'!H142+'27.03.17'!H142+'03.04.17'!H142+'10.04.17'!H142+'18.04.17'!H142+'24.04.17'!H142+'03.05.17'!H142+'10.05.17'!H142+'15.05.17'!H142+'22.05.17'!H142+'29.05.17'!H142+'06.06.17'!H142+'12.06.17'!H142+'19.06.17'!H142+'26.06.17'!H142+'03.07.17'!H142+'10.07.17'!H142+'17.07.17'!H142+'24.07.17'!H142+'31.07.17'!H142+'07.08.17'!H142+'14.08.17'!H142+'21.08.17'!H142+'28.08.17'!H142+'04.09.17'!H142+'11.09.17'!H142+'18.09.17'!H142+'25.09.17'!H142+'02.10.17'!H142+'09.10.17'!H142+'16.10.17'!H142+'23.10.17'!H142+'30.10.17'!H142+'06.11.17'!H142+'13.11.17'!H142+'20.11.17'!H142+'27.11.17'!H142+'04.12.17'!H142+'11.12.17'!H142+'18.12.17'!H142+'25.12.17'!H142+'02.01.18'!H142</f>
        <v>17</v>
      </c>
      <c r="I142" s="25">
        <f>'30.01.17'!I136+'06.02.17'!I139+'13.02.17'!I141+'20.02.17'!I141+'27.02.17'!I142+'06.03.17'!I142+'13.03.17'!I142+'20.03.17'!I142+'27.03.17'!I142+'03.04.17'!I142+'10.04.17'!I142+'18.04.17'!I142+'24.04.17'!I142+'03.05.17'!I142+'10.05.17'!I142+'15.05.17'!I142+'22.05.17'!I142+'29.05.17'!I142+'06.06.17'!I142+'12.06.17'!I142+'19.06.17'!I142+'26.06.17'!I142+'03.07.17'!I142+'10.07.17'!I142+'17.07.17'!I142+'24.07.17'!I142+'31.07.17'!I142+'07.08.17'!I142+'14.08.17'!I142+'21.08.17'!I142+'28.08.17'!I142+'04.09.17'!I142+'11.09.17'!I142+'18.09.17'!I142+'25.09.17'!I142+'02.10.17'!I142+'09.10.17'!I142+'16.10.17'!I142+'23.10.17'!I142+'30.10.17'!I142+'06.11.17'!I142+'13.11.17'!I142+'20.11.17'!I142+'27.11.17'!I142+'04.12.17'!I142+'11.12.17'!I142+'18.12.17'!I142+'25.12.17'!I142+'02.01.18'!I142</f>
        <v>0</v>
      </c>
      <c r="J142" s="25">
        <f>'30.01.17'!J136+'06.02.17'!J139+'13.02.17'!J141+'20.02.17'!J141+'27.02.17'!J142+'06.03.17'!J142+'13.03.17'!J142+'20.03.17'!J142+'27.03.17'!J142+'03.04.17'!J142+'10.04.17'!J142+'18.04.17'!J142+'24.04.17'!J142+'03.05.17'!J142+'10.05.17'!J142+'15.05.17'!J142+'22.05.17'!J142+'29.05.17'!J142+'06.06.17'!J142+'12.06.17'!J142+'19.06.17'!J142+'26.06.17'!J142+'03.07.17'!J142+'10.07.17'!J142+'17.07.17'!J142+'24.07.17'!J142+'31.07.17'!J142+'07.08.17'!J142+'14.08.17'!J142+'21.08.17'!J142+'28.08.17'!J142+'04.09.17'!J142+'11.09.17'!J142+'18.09.17'!J142+'25.09.17'!J142+'02.10.17'!J142+'09.10.17'!J142+'16.10.17'!J142+'23.10.17'!J142+'30.10.17'!J142+'06.11.17'!J142+'13.11.17'!J142+'20.11.17'!J142+'27.11.17'!J142+'04.12.17'!J142+'11.12.17'!J142+'18.12.17'!J142+'25.12.17'!J142+'02.01.18'!J142</f>
        <v>0</v>
      </c>
      <c r="K142" s="26">
        <f>'30.01.17'!K136+'06.02.17'!K139+'13.02.17'!K141+'20.02.17'!K141+'27.02.17'!K142+'06.03.17'!K142+'13.03.17'!K142+'20.03.17'!K142+'27.03.17'!K142+'03.04.17'!K142+'10.04.17'!K142+'18.04.17'!K142+'24.04.17'!K142+'03.05.17'!K142+'10.05.17'!K142+'15.05.17'!K142+'22.05.17'!K142+'29.05.17'!K142+'06.06.17'!K142+'12.06.17'!K142+'19.06.17'!K142+'26.06.17'!K142+'03.07.17'!K142+'10.07.17'!K142+'17.07.17'!K142+'24.07.17'!K142+'31.07.17'!K142+'07.08.17'!K142+'14.08.17'!K142+'21.08.17'!K142+'28.08.17'!K142+'04.09.17'!K142+'11.09.17'!K142+'18.09.17'!K142+'25.09.17'!K142+'02.10.17'!K142+'09.10.17'!K142+'16.10.17'!K142+'23.10.17'!K142+'30.10.17'!K142+'06.11.17'!K142+'13.11.17'!K142+'20.11.17'!K142+'27.11.17'!K142+'04.12.17'!K142+'11.12.17'!K142+'18.12.17'!K142+'25.12.17'!K142+'02.01.18'!K142</f>
        <v>0</v>
      </c>
      <c r="L142" s="26">
        <f>'30.01.17'!L136+'06.02.17'!L139+'13.02.17'!L141+'20.02.17'!L141+'27.02.17'!L142+'06.03.17'!L142+'13.03.17'!L142+'20.03.17'!L142+'27.03.17'!L142+'03.04.17'!L142+'10.04.17'!L142+'18.04.17'!L142+'24.04.17'!L142+'03.05.17'!L142+'10.05.17'!L142+'15.05.17'!L142+'22.05.17'!L142+'29.05.17'!L142+'06.06.17'!L142+'12.06.17'!L142+'19.06.17'!L142+'26.06.17'!L142+'03.07.17'!L142+'10.07.17'!L142+'17.07.17'!L142+'24.07.17'!L142+'31.07.17'!L142+'07.08.17'!L142+'14.08.17'!L142+'21.08.17'!L142+'28.08.17'!L142+'04.09.17'!L142+'11.09.17'!L142+'18.09.17'!L142+'25.09.17'!L142+'02.10.17'!L142+'09.10.17'!L142+'16.10.17'!L142+'23.10.17'!L142+'30.10.17'!L142+'06.11.17'!L142+'13.11.17'!L142+'20.11.17'!L142+'27.11.17'!L142+'04.12.17'!L142+'11.12.17'!L142+'18.12.17'!L142+'25.12.17'!L142+'02.01.18'!L142</f>
        <v>0</v>
      </c>
      <c r="M142" s="27">
        <f t="shared" si="13"/>
        <v>0</v>
      </c>
      <c r="N142" s="25">
        <f>'30.01.17'!N136+'06.02.17'!N139+'13.02.17'!N141+'20.02.17'!N141+'27.02.17'!N142+'06.03.17'!N142+'13.03.17'!N142+'20.03.17'!N142+'27.03.17'!N142+'03.04.17'!N142+'10.04.17'!N142+'18.04.17'!N142+'24.04.17'!N142+'03.05.17'!N142+'10.05.17'!N142+'15.05.17'!N142+'22.05.17'!N142+'29.05.17'!N142+'06.06.17'!N142+'12.06.17'!N142+'19.06.17'!N142+'26.06.17'!N142+'03.07.17'!N142+'10.07.17'!N142+'17.07.17'!N142+'24.07.17'!N142+'31.07.17'!N142+'07.08.17'!N142+'14.08.17'!N142+'21.08.17'!N142+'28.08.17'!N142+'04.09.17'!N142+'11.09.17'!N142+'18.09.17'!N142+'25.09.17'!N142+'02.10.17'!N142+'09.10.17'!N142+'16.10.17'!N142+'23.10.17'!N142+'30.10.17'!N142+'06.11.17'!N142+'13.11.17'!N142+'20.11.17'!N142+'27.11.17'!N142+'04.12.17'!N142+'11.12.17'!N142+'18.12.17'!N142+'25.12.17'!N142+'02.01.18'!N142</f>
        <v>0</v>
      </c>
      <c r="O142" s="26">
        <f>'30.01.17'!O136+'06.02.17'!O139+'13.02.17'!O141+'20.02.17'!O141+'27.02.17'!O142+'06.03.17'!O142+'13.03.17'!O142+'20.03.17'!O142+'27.03.17'!O142+'03.04.17'!O142+'10.04.17'!O142+'18.04.17'!O142+'24.04.17'!O142+'03.05.17'!O142+'10.05.17'!O142+'15.05.17'!O142+'22.05.17'!O142+'29.05.17'!O142+'06.06.17'!O142+'12.06.17'!O142+'19.06.17'!O142+'26.06.17'!O142+'03.07.17'!O142+'10.07.17'!O142+'17.07.17'!O142+'24.07.17'!O142+'31.07.17'!O142+'07.08.17'!O142+'14.08.17'!O142+'21.08.17'!O142+'28.08.17'!O142+'04.09.17'!O142+'11.09.17'!O142+'18.09.17'!O142+'25.09.17'!O142+'02.10.17'!O142+'09.10.17'!O142+'16.10.17'!O142+'23.10.17'!O142+'30.10.17'!O142+'06.11.17'!O142+'13.11.17'!O142+'20.11.17'!O142+'27.11.17'!O142+'04.12.17'!O142+'11.12.17'!O142+'18.12.17'!O142+'25.12.17'!O142+'02.01.18'!O142</f>
        <v>0</v>
      </c>
      <c r="P142" s="26">
        <f>'30.01.17'!P136+'06.02.17'!P139+'13.02.17'!P141+'20.02.17'!P141+'27.02.17'!P142+'06.03.17'!P142+'13.03.17'!P142+'20.03.17'!P142+'27.03.17'!P142+'03.04.17'!P142+'10.04.17'!P142+'18.04.17'!P142+'24.04.17'!P142+'03.05.17'!P142+'10.05.17'!P142+'15.05.17'!P142+'22.05.17'!P142+'29.05.17'!P142+'06.06.17'!P142+'12.06.17'!P142+'19.06.17'!P142+'26.06.17'!P142+'03.07.17'!P142+'10.07.17'!P142+'17.07.17'!P142+'24.07.17'!P142+'31.07.17'!P142+'07.08.17'!P142+'14.08.17'!P142+'21.08.17'!P142+'28.08.17'!P142+'04.09.17'!P142+'11.09.17'!P142+'18.09.17'!P142+'25.09.17'!P142+'02.10.17'!P142+'09.10.17'!P142+'16.10.17'!P142+'23.10.17'!P142+'30.10.17'!P142+'06.11.17'!P142+'13.11.17'!P142+'20.11.17'!P142+'27.11.17'!P142+'04.12.17'!P142+'11.12.17'!P142+'18.12.17'!P142+'25.12.17'!P142+'02.01.18'!P142</f>
        <v>0</v>
      </c>
      <c r="Q142" s="30">
        <f t="shared" si="14"/>
        <v>0</v>
      </c>
      <c r="R142" s="2">
        <v>1</v>
      </c>
      <c r="S142" s="2">
        <v>0</v>
      </c>
      <c r="T142" s="2" t="str">
        <f t="shared" si="15"/>
        <v/>
      </c>
      <c r="U142" s="2" t="str">
        <f t="shared" si="16"/>
        <v/>
      </c>
      <c r="V142" s="2" t="str">
        <f t="shared" si="17"/>
        <v/>
      </c>
      <c r="X142" s="60"/>
    </row>
    <row r="143" spans="1:24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>
        <f>'10.01.17'!H117+'16.01.17'!H120+'23.01.17'!H133+'30.01.17'!H137+'06.02.17'!H140+'13.02.17'!H142+'20.02.17'!H142+'27.02.17'!H143+'06.03.17'!H143+'13.03.17'!H143+'20.03.17'!H143+'27.03.17'!H143+'03.04.17'!H143+'10.04.17'!H143+'18.04.17'!H143+'24.04.17'!H143+'03.05.17'!H143+'10.05.17'!H143+'15.05.17'!H143+'22.05.17'!H143+'29.05.17'!H143+'06.06.17'!H143+'12.06.17'!H143+'19.06.17'!H143+'26.06.17'!H143+'03.07.17'!H143+'10.07.17'!H143+'17.07.17'!H143+'24.07.17'!H143+'31.07.17'!H143+'07.08.17'!H143+'14.08.17'!H143+'21.08.17'!H143+'28.08.17'!H143+'04.09.17'!H143+'11.09.17'!H143+'18.09.17'!H143+'25.09.17'!H143+'02.10.17'!H143+'09.10.17'!H143+'16.10.17'!H143+'23.10.17'!H143+'30.10.17'!H143+'06.11.17'!H143+'13.11.17'!H143+'20.11.17'!H143+'27.11.17'!H143+'04.12.17'!H143+'11.12.17'!H143+'18.12.17'!H143+'25.12.17'!H143+'02.01.18'!H143</f>
        <v>0</v>
      </c>
      <c r="I143" s="25">
        <f>'10.01.17'!I117+'16.01.17'!I120+'23.01.17'!I133+'30.01.17'!I137+'06.02.17'!I140+'13.02.17'!I142+'20.02.17'!I142+'27.02.17'!I143+'06.03.17'!I143+'13.03.17'!I143+'20.03.17'!I143+'27.03.17'!I143+'03.04.17'!I143+'10.04.17'!I143+'18.04.17'!I143+'24.04.17'!I143+'03.05.17'!I143+'10.05.17'!I143+'15.05.17'!I143+'22.05.17'!I143+'29.05.17'!I143+'06.06.17'!I143+'12.06.17'!I143+'19.06.17'!I143+'26.06.17'!I143+'03.07.17'!I143+'10.07.17'!I143+'17.07.17'!I143+'24.07.17'!I143+'31.07.17'!I143+'07.08.17'!I143+'14.08.17'!I143+'21.08.17'!I143+'28.08.17'!I143+'04.09.17'!I143+'11.09.17'!I143+'18.09.17'!I143+'25.09.17'!I143+'02.10.17'!I143+'09.10.17'!I143+'16.10.17'!I143+'23.10.17'!I143+'30.10.17'!I143+'06.11.17'!I143+'13.11.17'!I143+'20.11.17'!I143+'27.11.17'!I143+'04.12.17'!I143+'11.12.17'!I143+'18.12.17'!I143+'25.12.17'!I143+'02.01.18'!I143</f>
        <v>0</v>
      </c>
      <c r="J143" s="25">
        <f>'10.01.17'!J117+'16.01.17'!J120+'23.01.17'!J133+'30.01.17'!J137+'06.02.17'!J140+'13.02.17'!J142+'20.02.17'!J142+'27.02.17'!J143+'06.03.17'!J143+'13.03.17'!J143+'20.03.17'!J143+'27.03.17'!J143+'03.04.17'!J143+'10.04.17'!J143+'18.04.17'!J143+'24.04.17'!J143+'03.05.17'!J143+'10.05.17'!J143+'15.05.17'!J143+'22.05.17'!J143+'29.05.17'!J143+'06.06.17'!J143+'12.06.17'!J143+'19.06.17'!J143+'26.06.17'!J143+'03.07.17'!J143+'10.07.17'!J143+'17.07.17'!J143+'24.07.17'!J143+'31.07.17'!J143+'07.08.17'!J143+'14.08.17'!J143+'21.08.17'!J143+'28.08.17'!J143+'04.09.17'!J143+'11.09.17'!J143+'18.09.17'!J143+'25.09.17'!J143+'02.10.17'!J143+'09.10.17'!J143+'16.10.17'!J143+'23.10.17'!J143+'30.10.17'!J143+'06.11.17'!J143+'13.11.17'!J143+'20.11.17'!J143+'27.11.17'!J143+'04.12.17'!J143+'11.12.17'!J143+'18.12.17'!J143+'25.12.17'!J143+'02.01.18'!J143</f>
        <v>0</v>
      </c>
      <c r="K143" s="26">
        <f>'10.01.17'!K117+'16.01.17'!K120+'23.01.17'!K133+'30.01.17'!K137+'06.02.17'!K140+'13.02.17'!K142+'20.02.17'!K142+'27.02.17'!K143+'06.03.17'!K143+'13.03.17'!K143+'20.03.17'!K143+'27.03.17'!K143+'03.04.17'!K143+'10.04.17'!K143+'18.04.17'!K143+'24.04.17'!K143+'03.05.17'!K143+'10.05.17'!K143+'15.05.17'!K143+'22.05.17'!K143+'29.05.17'!K143+'06.06.17'!K143+'12.06.17'!K143+'19.06.17'!K143+'26.06.17'!K143+'03.07.17'!K143+'10.07.17'!K143+'17.07.17'!K143+'24.07.17'!K143+'31.07.17'!K143+'07.08.17'!K143+'14.08.17'!K143+'21.08.17'!K143+'28.08.17'!K143+'04.09.17'!K143+'11.09.17'!K143+'18.09.17'!K143+'25.09.17'!K143+'02.10.17'!K143+'09.10.17'!K143+'16.10.17'!K143+'23.10.17'!K143+'30.10.17'!K143+'06.11.17'!K143+'13.11.17'!K143+'20.11.17'!K143+'27.11.17'!K143+'04.12.17'!K143+'11.12.17'!K143+'18.12.17'!K143+'25.12.17'!K143+'02.01.18'!K143</f>
        <v>0</v>
      </c>
      <c r="L143" s="26">
        <f>'10.01.17'!L117+'16.01.17'!L120+'23.01.17'!L133+'30.01.17'!L137+'06.02.17'!L140+'13.02.17'!L142+'20.02.17'!L142+'27.02.17'!L143+'06.03.17'!L143+'13.03.17'!L143+'20.03.17'!L143+'27.03.17'!L143+'03.04.17'!L143+'10.04.17'!L143+'18.04.17'!L143+'24.04.17'!L143+'03.05.17'!L143+'10.05.17'!L143+'15.05.17'!L143+'22.05.17'!L143+'29.05.17'!L143+'06.06.17'!L143+'12.06.17'!L143+'19.06.17'!L143+'26.06.17'!L143+'03.07.17'!L143+'10.07.17'!L143+'17.07.17'!L143+'24.07.17'!L143+'31.07.17'!L143+'07.08.17'!L143+'14.08.17'!L143+'21.08.17'!L143+'28.08.17'!L143+'04.09.17'!L143+'11.09.17'!L143+'18.09.17'!L143+'25.09.17'!L143+'02.10.17'!L143+'09.10.17'!L143+'16.10.17'!L143+'23.10.17'!L143+'30.10.17'!L143+'06.11.17'!L143+'13.11.17'!L143+'20.11.17'!L143+'27.11.17'!L143+'04.12.17'!L143+'11.12.17'!L143+'18.12.17'!L143+'25.12.17'!L143+'02.01.18'!L143</f>
        <v>0</v>
      </c>
      <c r="M143" s="27">
        <f t="shared" si="13"/>
        <v>0</v>
      </c>
      <c r="N143" s="25">
        <f>'10.01.17'!N117+'16.01.17'!N120+'23.01.17'!N133+'30.01.17'!N137+'06.02.17'!N140+'13.02.17'!N142+'20.02.17'!N142+'27.02.17'!N143+'06.03.17'!N143+'13.03.17'!N143+'20.03.17'!N143+'27.03.17'!N143+'03.04.17'!N143+'10.04.17'!N143+'18.04.17'!N143+'24.04.17'!N143+'03.05.17'!N143+'10.05.17'!N143+'15.05.17'!N143+'22.05.17'!N143+'29.05.17'!N143+'06.06.17'!N143+'12.06.17'!N143+'19.06.17'!N143+'26.06.17'!N143+'03.07.17'!N143+'10.07.17'!N143+'17.07.17'!N143+'24.07.17'!N143+'31.07.17'!N143+'07.08.17'!N143+'14.08.17'!N143+'21.08.17'!N143+'28.08.17'!N143+'04.09.17'!N143+'11.09.17'!N143+'18.09.17'!N143+'25.09.17'!N143+'02.10.17'!N143+'09.10.17'!N143+'16.10.17'!N143+'23.10.17'!N143+'30.10.17'!N143+'06.11.17'!N143+'13.11.17'!N143+'20.11.17'!N143+'27.11.17'!N143+'04.12.17'!N143+'11.12.17'!N143+'18.12.17'!N143+'25.12.17'!N143+'02.01.18'!N143</f>
        <v>0</v>
      </c>
      <c r="O143" s="26">
        <f>'10.01.17'!O117+'16.01.17'!O120+'23.01.17'!O133+'30.01.17'!O137+'06.02.17'!O140+'13.02.17'!O142+'20.02.17'!O142+'27.02.17'!O143+'06.03.17'!O143+'13.03.17'!O143+'20.03.17'!O143+'27.03.17'!O143+'03.04.17'!O143+'10.04.17'!O143+'18.04.17'!O143+'24.04.17'!O143+'03.05.17'!O143+'10.05.17'!O143+'15.05.17'!O143+'22.05.17'!O143+'29.05.17'!O143+'06.06.17'!O143+'12.06.17'!O143+'19.06.17'!O143+'26.06.17'!O143+'03.07.17'!O143+'10.07.17'!O143+'17.07.17'!O143+'24.07.17'!O143+'31.07.17'!O143+'07.08.17'!O143+'14.08.17'!O143+'21.08.17'!O143+'28.08.17'!O143+'04.09.17'!O143+'11.09.17'!O143+'18.09.17'!O143+'25.09.17'!O143+'02.10.17'!O143+'09.10.17'!O143+'16.10.17'!O143+'23.10.17'!O143+'30.10.17'!O143+'06.11.17'!O143+'13.11.17'!O143+'20.11.17'!O143+'27.11.17'!O143+'04.12.17'!O143+'11.12.17'!O143+'18.12.17'!O143+'25.12.17'!O143+'02.01.18'!O143</f>
        <v>0</v>
      </c>
      <c r="P143" s="26">
        <f>'10.01.17'!P117+'16.01.17'!P120+'23.01.17'!P133+'30.01.17'!P137+'06.02.17'!P140+'13.02.17'!P142+'20.02.17'!P142+'27.02.17'!P143+'06.03.17'!P143+'13.03.17'!P143+'20.03.17'!P143+'27.03.17'!P143+'03.04.17'!P143+'10.04.17'!P143+'18.04.17'!P143+'24.04.17'!P143+'03.05.17'!P143+'10.05.17'!P143+'15.05.17'!P143+'22.05.17'!P143+'29.05.17'!P143+'06.06.17'!P143+'12.06.17'!P143+'19.06.17'!P143+'26.06.17'!P143+'03.07.17'!P143+'10.07.17'!P143+'17.07.17'!P143+'24.07.17'!P143+'31.07.17'!P143+'07.08.17'!P143+'14.08.17'!P143+'21.08.17'!P143+'28.08.17'!P143+'04.09.17'!P143+'11.09.17'!P143+'18.09.17'!P143+'25.09.17'!P143+'02.10.17'!P143+'09.10.17'!P143+'16.10.17'!P143+'23.10.17'!P143+'30.10.17'!P143+'06.11.17'!P143+'13.11.17'!P143+'20.11.17'!P143+'27.11.17'!P143+'04.12.17'!P143+'11.12.17'!P143+'18.12.17'!P143+'25.12.17'!P143+'02.01.18'!P143</f>
        <v>0</v>
      </c>
      <c r="Q143" s="30">
        <f t="shared" si="14"/>
        <v>0</v>
      </c>
      <c r="R143" s="2">
        <v>0</v>
      </c>
      <c r="S143" s="2">
        <v>1</v>
      </c>
      <c r="T143" s="2" t="str">
        <f t="shared" si="15"/>
        <v/>
      </c>
      <c r="U143" s="2" t="str">
        <f t="shared" si="16"/>
        <v/>
      </c>
      <c r="V143" s="2" t="str">
        <f t="shared" si="17"/>
        <v/>
      </c>
      <c r="X143" s="60"/>
    </row>
    <row r="144" spans="1:24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>
        <f>'10.01.17'!H118+'16.01.17'!H121+'23.01.17'!H134+'30.01.17'!H138+'06.02.17'!H141+'13.02.17'!H143+'20.02.17'!H143+'27.02.17'!H144+'06.03.17'!H144+'13.03.17'!H144+'20.03.17'!H144+'27.03.17'!H144+'03.04.17'!H144+'10.04.17'!H144+'18.04.17'!H144+'24.04.17'!H144+'03.05.17'!H144+'10.05.17'!H144+'15.05.17'!H144+'22.05.17'!H144+'29.05.17'!H144+'06.06.17'!H144+'12.06.17'!H144+'19.06.17'!H144+'26.06.17'!H144+'03.07.17'!H144+'10.07.17'!H144+'17.07.17'!H144+'24.07.17'!H144+'31.07.17'!H144+'07.08.17'!H144+'14.08.17'!H144+'21.08.17'!H144+'28.08.17'!H144+'04.09.17'!H144+'11.09.17'!H144+'18.09.17'!H144+'25.09.17'!H144+'02.10.17'!H144+'09.10.17'!H144+'16.10.17'!H144+'23.10.17'!H144+'30.10.17'!H144+'06.11.17'!H144+'13.11.17'!H144+'20.11.17'!H144+'27.11.17'!H144+'04.12.17'!H144+'11.12.17'!H144+'18.12.17'!H144+'25.12.17'!H144+'02.01.18'!H144</f>
        <v>0</v>
      </c>
      <c r="I144" s="25">
        <f>'10.01.17'!I118+'16.01.17'!I121+'23.01.17'!I134+'30.01.17'!I138+'06.02.17'!I141+'13.02.17'!I143+'20.02.17'!I143+'27.02.17'!I144+'06.03.17'!I144+'13.03.17'!I144+'20.03.17'!I144+'27.03.17'!I144+'03.04.17'!I144+'10.04.17'!I144+'18.04.17'!I144+'24.04.17'!I144+'03.05.17'!I144+'10.05.17'!I144+'15.05.17'!I144+'22.05.17'!I144+'29.05.17'!I144+'06.06.17'!I144+'12.06.17'!I144+'19.06.17'!I144+'26.06.17'!I144+'03.07.17'!I144+'10.07.17'!I144+'17.07.17'!I144+'24.07.17'!I144+'31.07.17'!I144+'07.08.17'!I144+'14.08.17'!I144+'21.08.17'!I144+'28.08.17'!I144+'04.09.17'!I144+'11.09.17'!I144+'18.09.17'!I144+'25.09.17'!I144+'02.10.17'!I144+'09.10.17'!I144+'16.10.17'!I144+'23.10.17'!I144+'30.10.17'!I144+'06.11.17'!I144+'13.11.17'!I144+'20.11.17'!I144+'27.11.17'!I144+'04.12.17'!I144+'11.12.17'!I144+'18.12.17'!I144+'25.12.17'!I144+'02.01.18'!I144</f>
        <v>0</v>
      </c>
      <c r="J144" s="25">
        <f>'10.01.17'!J118+'16.01.17'!J121+'23.01.17'!J134+'30.01.17'!J138+'06.02.17'!J141+'13.02.17'!J143+'20.02.17'!J143+'27.02.17'!J144+'06.03.17'!J144+'13.03.17'!J144+'20.03.17'!J144+'27.03.17'!J144+'03.04.17'!J144+'10.04.17'!J144+'18.04.17'!J144+'24.04.17'!J144+'03.05.17'!J144+'10.05.17'!J144+'15.05.17'!J144+'22.05.17'!J144+'29.05.17'!J144+'06.06.17'!J144+'12.06.17'!J144+'19.06.17'!J144+'26.06.17'!J144+'03.07.17'!J144+'10.07.17'!J144+'17.07.17'!J144+'24.07.17'!J144+'31.07.17'!J144+'07.08.17'!J144+'14.08.17'!J144+'21.08.17'!J144+'28.08.17'!J144+'04.09.17'!J144+'11.09.17'!J144+'18.09.17'!J144+'25.09.17'!J144+'02.10.17'!J144+'09.10.17'!J144+'16.10.17'!J144+'23.10.17'!J144+'30.10.17'!J144+'06.11.17'!J144+'13.11.17'!J144+'20.11.17'!J144+'27.11.17'!J144+'04.12.17'!J144+'11.12.17'!J144+'18.12.17'!J144+'25.12.17'!J144+'02.01.18'!J144</f>
        <v>0</v>
      </c>
      <c r="K144" s="26">
        <f>'10.01.17'!K118+'16.01.17'!K121+'23.01.17'!K134+'30.01.17'!K138+'06.02.17'!K141+'13.02.17'!K143+'20.02.17'!K143+'27.02.17'!K144+'06.03.17'!K144+'13.03.17'!K144+'20.03.17'!K144+'27.03.17'!K144+'03.04.17'!K144+'10.04.17'!K144+'18.04.17'!K144+'24.04.17'!K144+'03.05.17'!K144+'10.05.17'!K144+'15.05.17'!K144+'22.05.17'!K144+'29.05.17'!K144+'06.06.17'!K144+'12.06.17'!K144+'19.06.17'!K144+'26.06.17'!K144+'03.07.17'!K144+'10.07.17'!K144+'17.07.17'!K144+'24.07.17'!K144+'31.07.17'!K144+'07.08.17'!K144+'14.08.17'!K144+'21.08.17'!K144+'28.08.17'!K144+'04.09.17'!K144+'11.09.17'!K144+'18.09.17'!K144+'25.09.17'!K144+'02.10.17'!K144+'09.10.17'!K144+'16.10.17'!K144+'23.10.17'!K144+'30.10.17'!K144+'06.11.17'!K144+'13.11.17'!K144+'20.11.17'!K144+'27.11.17'!K144+'04.12.17'!K144+'11.12.17'!K144+'18.12.17'!K144+'25.12.17'!K144+'02.01.18'!K144</f>
        <v>0</v>
      </c>
      <c r="L144" s="26">
        <f>'10.01.17'!L118+'16.01.17'!L121+'23.01.17'!L134+'30.01.17'!L138+'06.02.17'!L141+'13.02.17'!L143+'20.02.17'!L143+'27.02.17'!L144+'06.03.17'!L144+'13.03.17'!L144+'20.03.17'!L144+'27.03.17'!L144+'03.04.17'!L144+'10.04.17'!L144+'18.04.17'!L144+'24.04.17'!L144+'03.05.17'!L144+'10.05.17'!L144+'15.05.17'!L144+'22.05.17'!L144+'29.05.17'!L144+'06.06.17'!L144+'12.06.17'!L144+'19.06.17'!L144+'26.06.17'!L144+'03.07.17'!L144+'10.07.17'!L144+'17.07.17'!L144+'24.07.17'!L144+'31.07.17'!L144+'07.08.17'!L144+'14.08.17'!L144+'21.08.17'!L144+'28.08.17'!L144+'04.09.17'!L144+'11.09.17'!L144+'18.09.17'!L144+'25.09.17'!L144+'02.10.17'!L144+'09.10.17'!L144+'16.10.17'!L144+'23.10.17'!L144+'30.10.17'!L144+'06.11.17'!L144+'13.11.17'!L144+'20.11.17'!L144+'27.11.17'!L144+'04.12.17'!L144+'11.12.17'!L144+'18.12.17'!L144+'25.12.17'!L144+'02.01.18'!L144</f>
        <v>0</v>
      </c>
      <c r="M144" s="27">
        <f t="shared" si="13"/>
        <v>0</v>
      </c>
      <c r="N144" s="25">
        <f>'10.01.17'!N118+'16.01.17'!N121+'23.01.17'!N134+'30.01.17'!N138+'06.02.17'!N141+'13.02.17'!N143+'20.02.17'!N143+'27.02.17'!N144+'06.03.17'!N144+'13.03.17'!N144+'20.03.17'!N144+'27.03.17'!N144+'03.04.17'!N144+'10.04.17'!N144+'18.04.17'!N144+'24.04.17'!N144+'03.05.17'!N144+'10.05.17'!N144+'15.05.17'!N144+'22.05.17'!N144+'29.05.17'!N144+'06.06.17'!N144+'12.06.17'!N144+'19.06.17'!N144+'26.06.17'!N144+'03.07.17'!N144+'10.07.17'!N144+'17.07.17'!N144+'24.07.17'!N144+'31.07.17'!N144+'07.08.17'!N144+'14.08.17'!N144+'21.08.17'!N144+'28.08.17'!N144+'04.09.17'!N144+'11.09.17'!N144+'18.09.17'!N144+'25.09.17'!N144+'02.10.17'!N144+'09.10.17'!N144+'16.10.17'!N144+'23.10.17'!N144+'30.10.17'!N144+'06.11.17'!N144+'13.11.17'!N144+'20.11.17'!N144+'27.11.17'!N144+'04.12.17'!N144+'11.12.17'!N144+'18.12.17'!N144+'25.12.17'!N144+'02.01.18'!N144</f>
        <v>11</v>
      </c>
      <c r="O144" s="26">
        <f>'10.01.17'!O118+'16.01.17'!O121+'23.01.17'!O134+'30.01.17'!O138+'06.02.17'!O141+'13.02.17'!O143+'20.02.17'!O143+'27.02.17'!O144+'06.03.17'!O144+'13.03.17'!O144+'20.03.17'!O144+'27.03.17'!O144+'03.04.17'!O144+'10.04.17'!O144+'18.04.17'!O144+'24.04.17'!O144+'03.05.17'!O144+'10.05.17'!O144+'15.05.17'!O144+'22.05.17'!O144+'29.05.17'!O144+'06.06.17'!O144+'12.06.17'!O144+'19.06.17'!O144+'26.06.17'!O144+'03.07.17'!O144+'10.07.17'!O144+'17.07.17'!O144+'24.07.17'!O144+'31.07.17'!O144+'07.08.17'!O144+'14.08.17'!O144+'21.08.17'!O144+'28.08.17'!O144+'04.09.17'!O144+'11.09.17'!O144+'18.09.17'!O144+'25.09.17'!O144+'02.10.17'!O144+'09.10.17'!O144+'16.10.17'!O144+'23.10.17'!O144+'30.10.17'!O144+'06.11.17'!O144+'13.11.17'!O144+'20.11.17'!O144+'27.11.17'!O144+'04.12.17'!O144+'11.12.17'!O144+'18.12.17'!O144+'25.12.17'!O144+'02.01.18'!O144</f>
        <v>6524.4</v>
      </c>
      <c r="P144" s="26">
        <f>'10.01.17'!P118+'16.01.17'!P121+'23.01.17'!P134+'30.01.17'!P138+'06.02.17'!P141+'13.02.17'!P143+'20.02.17'!P143+'27.02.17'!P144+'06.03.17'!P144+'13.03.17'!P144+'20.03.17'!P144+'27.03.17'!P144+'03.04.17'!P144+'10.04.17'!P144+'18.04.17'!P144+'24.04.17'!P144+'03.05.17'!P144+'10.05.17'!P144+'15.05.17'!P144+'22.05.17'!P144+'29.05.17'!P144+'06.06.17'!P144+'12.06.17'!P144+'19.06.17'!P144+'26.06.17'!P144+'03.07.17'!P144+'10.07.17'!P144+'17.07.17'!P144+'24.07.17'!P144+'31.07.17'!P144+'07.08.17'!P144+'14.08.17'!P144+'21.08.17'!P144+'28.08.17'!P144+'04.09.17'!P144+'11.09.17'!P144+'18.09.17'!P144+'25.09.17'!P144+'02.10.17'!P144+'09.10.17'!P144+'16.10.17'!P144+'23.10.17'!P144+'30.10.17'!P144+'06.11.17'!P144+'13.11.17'!P144+'20.11.17'!P144+'27.11.17'!P144+'04.12.17'!P144+'11.12.17'!P144+'18.12.17'!P144+'25.12.17'!P144+'02.01.18'!P144</f>
        <v>6524.4</v>
      </c>
      <c r="Q144" s="30">
        <f t="shared" si="14"/>
        <v>0</v>
      </c>
      <c r="R144" s="2">
        <v>0</v>
      </c>
      <c r="S144" s="2">
        <v>1</v>
      </c>
      <c r="T144" s="2" t="str">
        <f t="shared" si="15"/>
        <v/>
      </c>
      <c r="U144" s="2" t="str">
        <f t="shared" si="16"/>
        <v/>
      </c>
      <c r="V144" s="2" t="str">
        <f t="shared" si="17"/>
        <v/>
      </c>
      <c r="X144" s="60"/>
    </row>
    <row r="145" spans="1:24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f>'23.01.17'!H135+'30.01.17'!H139+'06.02.17'!H142+'13.02.17'!H144+'20.02.17'!H144+'27.02.17'!H145+'06.03.17'!H145+'13.03.17'!H145+'20.03.17'!H145+'27.03.17'!H145+'03.04.17'!H145+'10.04.17'!H145+'18.04.17'!H145+'24.04.17'!H145+'03.05.17'!H145+'10.05.17'!H145+'15.05.17'!H145+'22.05.17'!H145+'29.05.17'!H145+'06.06.17'!H145+'12.06.17'!H145+'19.06.17'!H145+'26.06.17'!H145+'03.07.17'!H145+'10.07.17'!H145+'17.07.17'!H145+'24.07.17'!H145+'31.07.17'!H145+'07.08.17'!H145+'14.08.17'!H145+'21.08.17'!H145+'28.08.17'!H145+'04.09.17'!H145+'11.09.17'!H145+'18.09.17'!H145+'25.09.17'!H145+'02.10.17'!H145+'09.10.17'!H145+'16.10.17'!H145+'23.10.17'!H145+'30.10.17'!H145+'06.11.17'!H145+'13.11.17'!H145+'20.11.17'!H145+'27.11.17'!H145+'04.12.17'!H145+'11.12.17'!H145+'18.12.17'!H145+'25.12.17'!H145+'02.01.18'!H145</f>
        <v>24</v>
      </c>
      <c r="I145" s="25">
        <f>'23.01.17'!I135+'30.01.17'!I139+'06.02.17'!I142+'13.02.17'!I144+'20.02.17'!I144+'27.02.17'!I145+'06.03.17'!I145+'13.03.17'!I145+'20.03.17'!I145+'27.03.17'!I145+'03.04.17'!I145+'10.04.17'!I145+'18.04.17'!I145+'24.04.17'!I145+'03.05.17'!I145+'10.05.17'!I145+'15.05.17'!I145+'22.05.17'!I145+'29.05.17'!I145+'06.06.17'!I145+'12.06.17'!I145+'19.06.17'!I145+'26.06.17'!I145+'03.07.17'!I145+'10.07.17'!I145+'17.07.17'!I145+'24.07.17'!I145+'31.07.17'!I145+'07.08.17'!I145+'14.08.17'!I145+'21.08.17'!I145+'28.08.17'!I145+'04.09.17'!I145+'11.09.17'!I145+'18.09.17'!I145+'25.09.17'!I145+'02.10.17'!I145+'09.10.17'!I145+'16.10.17'!I145+'23.10.17'!I145+'30.10.17'!I145+'06.11.17'!I145+'13.11.17'!I145+'20.11.17'!I145+'27.11.17'!I145+'04.12.17'!I145+'11.12.17'!I145+'18.12.17'!I145+'25.12.17'!I145+'02.01.18'!I145</f>
        <v>16</v>
      </c>
      <c r="J145" s="25">
        <f>'23.01.17'!J135+'30.01.17'!J139+'06.02.17'!J142+'13.02.17'!J144+'20.02.17'!J144+'27.02.17'!J145+'06.03.17'!J145+'13.03.17'!J145+'20.03.17'!J145+'27.03.17'!J145+'03.04.17'!J145+'10.04.17'!J145+'18.04.17'!J145+'24.04.17'!J145+'03.05.17'!J145+'10.05.17'!J145+'15.05.17'!J145+'22.05.17'!J145+'29.05.17'!J145+'06.06.17'!J145+'12.06.17'!J145+'19.06.17'!J145+'26.06.17'!J145+'03.07.17'!J145+'10.07.17'!J145+'17.07.17'!J145+'24.07.17'!J145+'31.07.17'!J145+'07.08.17'!J145+'14.08.17'!J145+'21.08.17'!J145+'28.08.17'!J145+'04.09.17'!J145+'11.09.17'!J145+'18.09.17'!J145+'25.09.17'!J145+'02.10.17'!J145+'09.10.17'!J145+'16.10.17'!J145+'23.10.17'!J145+'30.10.17'!J145+'06.11.17'!J145+'13.11.17'!J145+'20.11.17'!J145+'27.11.17'!J145+'04.12.17'!J145+'11.12.17'!J145+'18.12.17'!J145+'25.12.17'!J145+'02.01.18'!J145</f>
        <v>17</v>
      </c>
      <c r="K145" s="26">
        <f>'23.01.17'!K135+'30.01.17'!K139+'06.02.17'!K142+'13.02.17'!K144+'20.02.17'!K144+'27.02.17'!K145+'06.03.17'!K145+'13.03.17'!K145+'20.03.17'!K145+'27.03.17'!K145+'03.04.17'!K145+'10.04.17'!K145+'18.04.17'!K145+'24.04.17'!K145+'03.05.17'!K145+'10.05.17'!K145+'15.05.17'!K145+'22.05.17'!K145+'29.05.17'!K145+'06.06.17'!K145+'12.06.17'!K145+'19.06.17'!K145+'26.06.17'!K145+'03.07.17'!K145+'10.07.17'!K145+'17.07.17'!K145+'24.07.17'!K145+'31.07.17'!K145+'07.08.17'!K145+'14.08.17'!K145+'21.08.17'!K145+'28.08.17'!K145+'04.09.17'!K145+'11.09.17'!K145+'18.09.17'!K145+'25.09.17'!K145+'02.10.17'!K145+'09.10.17'!K145+'16.10.17'!K145+'23.10.17'!K145+'30.10.17'!K145+'06.11.17'!K145+'13.11.17'!K145+'20.11.17'!K145+'27.11.17'!K145+'04.12.17'!K145+'11.12.17'!K145+'18.12.17'!K145+'25.12.17'!K145+'02.01.18'!K145</f>
        <v>10213.299999999999</v>
      </c>
      <c r="L145" s="26">
        <f>'23.01.17'!L135+'30.01.17'!L139+'06.02.17'!L142+'13.02.17'!L144+'20.02.17'!L144+'27.02.17'!L145+'06.03.17'!L145+'13.03.17'!L145+'20.03.17'!L145+'27.03.17'!L145+'03.04.17'!L145+'10.04.17'!L145+'18.04.17'!L145+'24.04.17'!L145+'03.05.17'!L145+'10.05.17'!L145+'15.05.17'!L145+'22.05.17'!L145+'29.05.17'!L145+'06.06.17'!L145+'12.06.17'!L145+'19.06.17'!L145+'26.06.17'!L145+'03.07.17'!L145+'10.07.17'!L145+'17.07.17'!L145+'24.07.17'!L145+'31.07.17'!L145+'07.08.17'!L145+'14.08.17'!L145+'21.08.17'!L145+'28.08.17'!L145+'04.09.17'!L145+'11.09.17'!L145+'18.09.17'!L145+'25.09.17'!L145+'02.10.17'!L145+'09.10.17'!L145+'16.10.17'!L145+'23.10.17'!L145+'30.10.17'!L145+'06.11.17'!L145+'13.11.17'!L145+'20.11.17'!L145+'27.11.17'!L145+'04.12.17'!L145+'11.12.17'!L145+'18.12.17'!L145+'25.12.17'!L145+'02.01.18'!L145</f>
        <v>10213.299999999999</v>
      </c>
      <c r="M145" s="27">
        <f t="shared" si="13"/>
        <v>0</v>
      </c>
      <c r="N145" s="25">
        <f>'23.01.17'!N135+'30.01.17'!N139+'06.02.17'!N142+'13.02.17'!N144+'20.02.17'!N144+'27.02.17'!N145+'06.03.17'!N145+'13.03.17'!N145+'20.03.17'!N145+'27.03.17'!N145+'03.04.17'!N145+'10.04.17'!N145+'18.04.17'!N145+'24.04.17'!N145+'03.05.17'!N145+'10.05.17'!N145+'15.05.17'!N145+'22.05.17'!N145+'29.05.17'!N145+'06.06.17'!N145+'12.06.17'!N145+'19.06.17'!N145+'26.06.17'!N145+'03.07.17'!N145+'10.07.17'!N145+'17.07.17'!N145+'24.07.17'!N145+'31.07.17'!N145+'07.08.17'!N145+'14.08.17'!N145+'21.08.17'!N145+'28.08.17'!N145+'04.09.17'!N145+'11.09.17'!N145+'18.09.17'!N145+'25.09.17'!N145+'02.10.17'!N145+'09.10.17'!N145+'16.10.17'!N145+'23.10.17'!N145+'30.10.17'!N145+'06.11.17'!N145+'13.11.17'!N145+'20.11.17'!N145+'27.11.17'!N145+'04.12.17'!N145+'11.12.17'!N145+'18.12.17'!N145+'25.12.17'!N145+'02.01.18'!N145</f>
        <v>0</v>
      </c>
      <c r="O145" s="26">
        <f>'23.01.17'!O135+'30.01.17'!O139+'06.02.17'!O142+'13.02.17'!O144+'20.02.17'!O144+'27.02.17'!O145+'06.03.17'!O145+'13.03.17'!O145+'20.03.17'!O145+'27.03.17'!O145+'03.04.17'!O145+'10.04.17'!O145+'18.04.17'!O145+'24.04.17'!O145+'03.05.17'!O145+'10.05.17'!O145+'15.05.17'!O145+'22.05.17'!O145+'29.05.17'!O145+'06.06.17'!O145+'12.06.17'!O145+'19.06.17'!O145+'26.06.17'!O145+'03.07.17'!O145+'10.07.17'!O145+'17.07.17'!O145+'24.07.17'!O145+'31.07.17'!O145+'07.08.17'!O145+'14.08.17'!O145+'21.08.17'!O145+'28.08.17'!O145+'04.09.17'!O145+'11.09.17'!O145+'18.09.17'!O145+'25.09.17'!O145+'02.10.17'!O145+'09.10.17'!O145+'16.10.17'!O145+'23.10.17'!O145+'30.10.17'!O145+'06.11.17'!O145+'13.11.17'!O145+'20.11.17'!O145+'27.11.17'!O145+'04.12.17'!O145+'11.12.17'!O145+'18.12.17'!O145+'25.12.17'!O145+'02.01.18'!O145</f>
        <v>0</v>
      </c>
      <c r="P145" s="26">
        <f>'23.01.17'!P135+'30.01.17'!P139+'06.02.17'!P142+'13.02.17'!P144+'20.02.17'!P144+'27.02.17'!P145+'06.03.17'!P145+'13.03.17'!P145+'20.03.17'!P145+'27.03.17'!P145+'03.04.17'!P145+'10.04.17'!P145+'18.04.17'!P145+'24.04.17'!P145+'03.05.17'!P145+'10.05.17'!P145+'15.05.17'!P145+'22.05.17'!P145+'29.05.17'!P145+'06.06.17'!P145+'12.06.17'!P145+'19.06.17'!P145+'26.06.17'!P145+'03.07.17'!P145+'10.07.17'!P145+'17.07.17'!P145+'24.07.17'!P145+'31.07.17'!P145+'07.08.17'!P145+'14.08.17'!P145+'21.08.17'!P145+'28.08.17'!P145+'04.09.17'!P145+'11.09.17'!P145+'18.09.17'!P145+'25.09.17'!P145+'02.10.17'!P145+'09.10.17'!P145+'16.10.17'!P145+'23.10.17'!P145+'30.10.17'!P145+'06.11.17'!P145+'13.11.17'!P145+'20.11.17'!P145+'27.11.17'!P145+'04.12.17'!P145+'11.12.17'!P145+'18.12.17'!P145+'25.12.17'!P145+'02.01.18'!P145</f>
        <v>0</v>
      </c>
      <c r="Q145" s="30">
        <f t="shared" si="14"/>
        <v>0</v>
      </c>
      <c r="R145" s="2">
        <v>1</v>
      </c>
      <c r="S145" s="2">
        <v>0</v>
      </c>
      <c r="T145" s="2" t="str">
        <f t="shared" si="15"/>
        <v/>
      </c>
      <c r="U145" s="2" t="str">
        <f t="shared" si="16"/>
        <v/>
      </c>
      <c r="V145" s="2" t="str">
        <f t="shared" si="17"/>
        <v/>
      </c>
      <c r="X145" s="60"/>
    </row>
    <row r="146" spans="1:24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>
        <f>'10.01.17'!H119+'16.01.17'!H122+'23.01.17'!H136+'30.01.17'!H140+'06.02.17'!H143+'13.02.17'!H145+'20.02.17'!H145+'27.02.17'!H146+'06.03.17'!H146+'13.03.17'!H146+'20.03.17'!H146+'27.03.17'!H146+'03.04.17'!H146+'10.04.17'!H146+'18.04.17'!H146+'24.04.17'!H146+'03.05.17'!H146+'10.05.17'!H146+'15.05.17'!H146+'22.05.17'!H146+'29.05.17'!H146+'06.06.17'!H146+'12.06.17'!H146+'19.06.17'!H146+'26.06.17'!H146+'03.07.17'!H146+'10.07.17'!H146+'17.07.17'!H146+'24.07.17'!H146+'31.07.17'!H146+'07.08.17'!H146+'14.08.17'!H146+'21.08.17'!H146+'28.08.17'!H146+'04.09.17'!H146+'11.09.17'!H146+'18.09.17'!H146+'25.09.17'!H146+'02.10.17'!H146+'09.10.17'!H146+'16.10.17'!H146+'23.10.17'!H146+'30.10.17'!H146+'06.11.17'!H146+'13.11.17'!H146+'20.11.17'!H146+'27.11.17'!H146+'04.12.17'!H146+'11.12.17'!H146+'18.12.17'!H146+'25.12.17'!H146+'02.01.18'!H146</f>
        <v>0</v>
      </c>
      <c r="I146" s="25">
        <f>'10.01.17'!I119+'16.01.17'!I122+'23.01.17'!I136+'30.01.17'!I140+'06.02.17'!I143+'13.02.17'!I145+'20.02.17'!I145+'27.02.17'!I146+'06.03.17'!I146+'13.03.17'!I146+'20.03.17'!I146+'27.03.17'!I146+'03.04.17'!I146+'10.04.17'!I146+'18.04.17'!I146+'24.04.17'!I146+'03.05.17'!I146+'10.05.17'!I146+'15.05.17'!I146+'22.05.17'!I146+'29.05.17'!I146+'06.06.17'!I146+'12.06.17'!I146+'19.06.17'!I146+'26.06.17'!I146+'03.07.17'!I146+'10.07.17'!I146+'17.07.17'!I146+'24.07.17'!I146+'31.07.17'!I146+'07.08.17'!I146+'14.08.17'!I146+'21.08.17'!I146+'28.08.17'!I146+'04.09.17'!I146+'11.09.17'!I146+'18.09.17'!I146+'25.09.17'!I146+'02.10.17'!I146+'09.10.17'!I146+'16.10.17'!I146+'23.10.17'!I146+'30.10.17'!I146+'06.11.17'!I146+'13.11.17'!I146+'20.11.17'!I146+'27.11.17'!I146+'04.12.17'!I146+'11.12.17'!I146+'18.12.17'!I146+'25.12.17'!I146+'02.01.18'!I146</f>
        <v>0</v>
      </c>
      <c r="J146" s="25">
        <f>'10.01.17'!J119+'16.01.17'!J122+'23.01.17'!J136+'30.01.17'!J140+'06.02.17'!J143+'13.02.17'!J145+'20.02.17'!J145+'27.02.17'!J146+'06.03.17'!J146+'13.03.17'!J146+'20.03.17'!J146+'27.03.17'!J146+'03.04.17'!J146+'10.04.17'!J146+'18.04.17'!J146+'24.04.17'!J146+'03.05.17'!J146+'10.05.17'!J146+'15.05.17'!J146+'22.05.17'!J146+'29.05.17'!J146+'06.06.17'!J146+'12.06.17'!J146+'19.06.17'!J146+'26.06.17'!J146+'03.07.17'!J146+'10.07.17'!J146+'17.07.17'!J146+'24.07.17'!J146+'31.07.17'!J146+'07.08.17'!J146+'14.08.17'!J146+'21.08.17'!J146+'28.08.17'!J146+'04.09.17'!J146+'11.09.17'!J146+'18.09.17'!J146+'25.09.17'!J146+'02.10.17'!J146+'09.10.17'!J146+'16.10.17'!J146+'23.10.17'!J146+'30.10.17'!J146+'06.11.17'!J146+'13.11.17'!J146+'20.11.17'!J146+'27.11.17'!J146+'04.12.17'!J146+'11.12.17'!J146+'18.12.17'!J146+'25.12.17'!J146+'02.01.18'!J146</f>
        <v>0</v>
      </c>
      <c r="K146" s="26">
        <f>'10.01.17'!K119+'16.01.17'!K122+'23.01.17'!K136+'30.01.17'!K140+'06.02.17'!K143+'13.02.17'!K145+'20.02.17'!K145+'27.02.17'!K146+'06.03.17'!K146+'13.03.17'!K146+'20.03.17'!K146+'27.03.17'!K146+'03.04.17'!K146+'10.04.17'!K146+'18.04.17'!K146+'24.04.17'!K146+'03.05.17'!K146+'10.05.17'!K146+'15.05.17'!K146+'22.05.17'!K146+'29.05.17'!K146+'06.06.17'!K146+'12.06.17'!K146+'19.06.17'!K146+'26.06.17'!K146+'03.07.17'!K146+'10.07.17'!K146+'17.07.17'!K146+'24.07.17'!K146+'31.07.17'!K146+'07.08.17'!K146+'14.08.17'!K146+'21.08.17'!K146+'28.08.17'!K146+'04.09.17'!K146+'11.09.17'!K146+'18.09.17'!K146+'25.09.17'!K146+'02.10.17'!K146+'09.10.17'!K146+'16.10.17'!K146+'23.10.17'!K146+'30.10.17'!K146+'06.11.17'!K146+'13.11.17'!K146+'20.11.17'!K146+'27.11.17'!K146+'04.12.17'!K146+'11.12.17'!K146+'18.12.17'!K146+'25.12.17'!K146+'02.01.18'!K146</f>
        <v>0</v>
      </c>
      <c r="L146" s="26">
        <f>'10.01.17'!L119+'16.01.17'!L122+'23.01.17'!L136+'30.01.17'!L140+'06.02.17'!L143+'13.02.17'!L145+'20.02.17'!L145+'27.02.17'!L146+'06.03.17'!L146+'13.03.17'!L146+'20.03.17'!L146+'27.03.17'!L146+'03.04.17'!L146+'10.04.17'!L146+'18.04.17'!L146+'24.04.17'!L146+'03.05.17'!L146+'10.05.17'!L146+'15.05.17'!L146+'22.05.17'!L146+'29.05.17'!L146+'06.06.17'!L146+'12.06.17'!L146+'19.06.17'!L146+'26.06.17'!L146+'03.07.17'!L146+'10.07.17'!L146+'17.07.17'!L146+'24.07.17'!L146+'31.07.17'!L146+'07.08.17'!L146+'14.08.17'!L146+'21.08.17'!L146+'28.08.17'!L146+'04.09.17'!L146+'11.09.17'!L146+'18.09.17'!L146+'25.09.17'!L146+'02.10.17'!L146+'09.10.17'!L146+'16.10.17'!L146+'23.10.17'!L146+'30.10.17'!L146+'06.11.17'!L146+'13.11.17'!L146+'20.11.17'!L146+'27.11.17'!L146+'04.12.17'!L146+'11.12.17'!L146+'18.12.17'!L146+'25.12.17'!L146+'02.01.18'!L146</f>
        <v>0</v>
      </c>
      <c r="M146" s="27">
        <f t="shared" si="13"/>
        <v>0</v>
      </c>
      <c r="N146" s="25">
        <f>'10.01.17'!N119+'16.01.17'!N122+'23.01.17'!N136+'30.01.17'!N140+'06.02.17'!N143+'13.02.17'!N145+'20.02.17'!N145+'27.02.17'!N146+'06.03.17'!N146+'13.03.17'!N146+'20.03.17'!N146+'27.03.17'!N146+'03.04.17'!N146+'10.04.17'!N146+'18.04.17'!N146+'24.04.17'!N146+'03.05.17'!N146+'10.05.17'!N146+'15.05.17'!N146+'22.05.17'!N146+'29.05.17'!N146+'06.06.17'!N146+'12.06.17'!N146+'19.06.17'!N146+'26.06.17'!N146+'03.07.17'!N146+'10.07.17'!N146+'17.07.17'!N146+'24.07.17'!N146+'31.07.17'!N146+'07.08.17'!N146+'14.08.17'!N146+'21.08.17'!N146+'28.08.17'!N146+'04.09.17'!N146+'11.09.17'!N146+'18.09.17'!N146+'25.09.17'!N146+'02.10.17'!N146+'09.10.17'!N146+'16.10.17'!N146+'23.10.17'!N146+'30.10.17'!N146+'06.11.17'!N146+'13.11.17'!N146+'20.11.17'!N146+'27.11.17'!N146+'04.12.17'!N146+'11.12.17'!N146+'18.12.17'!N146+'25.12.17'!N146+'02.01.18'!N146</f>
        <v>6</v>
      </c>
      <c r="O146" s="26">
        <f>'10.01.17'!O119+'16.01.17'!O122+'23.01.17'!O136+'30.01.17'!O140+'06.02.17'!O143+'13.02.17'!O145+'20.02.17'!O145+'27.02.17'!O146+'06.03.17'!O146+'13.03.17'!O146+'20.03.17'!O146+'27.03.17'!O146+'03.04.17'!O146+'10.04.17'!O146+'18.04.17'!O146+'24.04.17'!O146+'03.05.17'!O146+'10.05.17'!O146+'15.05.17'!O146+'22.05.17'!O146+'29.05.17'!O146+'06.06.17'!O146+'12.06.17'!O146+'19.06.17'!O146+'26.06.17'!O146+'03.07.17'!O146+'10.07.17'!O146+'17.07.17'!O146+'24.07.17'!O146+'31.07.17'!O146+'07.08.17'!O146+'14.08.17'!O146+'21.08.17'!O146+'28.08.17'!O146+'04.09.17'!O146+'11.09.17'!O146+'18.09.17'!O146+'25.09.17'!O146+'02.10.17'!O146+'09.10.17'!O146+'16.10.17'!O146+'23.10.17'!O146+'30.10.17'!O146+'06.11.17'!O146+'13.11.17'!O146+'20.11.17'!O146+'27.11.17'!O146+'04.12.17'!O146+'11.12.17'!O146+'18.12.17'!O146+'25.12.17'!O146+'02.01.18'!O146</f>
        <v>4400</v>
      </c>
      <c r="P146" s="26">
        <f>'10.01.17'!P119+'16.01.17'!P122+'23.01.17'!P136+'30.01.17'!P140+'06.02.17'!P143+'13.02.17'!P145+'20.02.17'!P145+'27.02.17'!P146+'06.03.17'!P146+'13.03.17'!P146+'20.03.17'!P146+'27.03.17'!P146+'03.04.17'!P146+'10.04.17'!P146+'18.04.17'!P146+'24.04.17'!P146+'03.05.17'!P146+'10.05.17'!P146+'15.05.17'!P146+'22.05.17'!P146+'29.05.17'!P146+'06.06.17'!P146+'12.06.17'!P146+'19.06.17'!P146+'26.06.17'!P146+'03.07.17'!P146+'10.07.17'!P146+'17.07.17'!P146+'24.07.17'!P146+'31.07.17'!P146+'07.08.17'!P146+'14.08.17'!P146+'21.08.17'!P146+'28.08.17'!P146+'04.09.17'!P146+'11.09.17'!P146+'18.09.17'!P146+'25.09.17'!P146+'02.10.17'!P146+'09.10.17'!P146+'16.10.17'!P146+'23.10.17'!P146+'30.10.17'!P146+'06.11.17'!P146+'13.11.17'!P146+'20.11.17'!P146+'27.11.17'!P146+'04.12.17'!P146+'11.12.17'!P146+'18.12.17'!P146+'25.12.17'!P146+'02.01.18'!P146</f>
        <v>4400</v>
      </c>
      <c r="Q146" s="30">
        <f t="shared" si="14"/>
        <v>0</v>
      </c>
      <c r="R146" s="2">
        <v>0</v>
      </c>
      <c r="S146" s="2">
        <v>1</v>
      </c>
      <c r="T146" s="2" t="str">
        <f t="shared" si="15"/>
        <v/>
      </c>
      <c r="U146" s="2" t="str">
        <f t="shared" si="16"/>
        <v/>
      </c>
      <c r="V146" s="2" t="str">
        <f t="shared" si="17"/>
        <v/>
      </c>
      <c r="X146" s="60"/>
    </row>
    <row r="147" spans="1:24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f>'16.01.17'!H123+'23.01.17'!H137+'30.01.17'!H141+'06.02.17'!H144+'13.02.17'!H146+'20.02.17'!H146+'27.02.17'!H147+'06.03.17'!H147+'13.03.17'!H147+'20.03.17'!H147+'27.03.17'!H147+'03.04.17'!H147+'10.04.17'!H147+'18.04.17'!H147+'24.04.17'!H147+'03.05.17'!H147+'10.05.17'!H147+'15.05.17'!H147+'22.05.17'!H147+'29.05.17'!H147+'06.06.17'!H147+'12.06.17'!H147+'19.06.17'!H147+'26.06.17'!H147+'03.07.17'!H147+'10.07.17'!H147+'17.07.17'!H147+'24.07.17'!H147+'31.07.17'!H147+'07.08.17'!H147+'14.08.17'!H147+'21.08.17'!H147+'28.08.17'!H147+'04.09.17'!H147+'11.09.17'!H147+'18.09.17'!H147+'25.09.17'!H147+'02.10.17'!H147+'09.10.17'!H147+'16.10.17'!H147+'23.10.17'!H147+'30.10.17'!H147+'06.11.17'!H147+'13.11.17'!H147+'20.11.17'!H147+'27.11.17'!H147+'04.12.17'!H147+'11.12.17'!H147+'18.12.17'!H147+'25.12.17'!H147+'02.01.18'!H147</f>
        <v>15</v>
      </c>
      <c r="I147" s="25">
        <f>'16.01.17'!I123+'23.01.17'!I137+'30.01.17'!I141+'06.02.17'!I144+'13.02.17'!I146+'20.02.17'!I146+'27.02.17'!I147+'06.03.17'!I147+'13.03.17'!I147+'20.03.17'!I147+'27.03.17'!I147+'03.04.17'!I147+'10.04.17'!I147+'18.04.17'!I147+'24.04.17'!I147+'03.05.17'!I147+'10.05.17'!I147+'15.05.17'!I147+'22.05.17'!I147+'29.05.17'!I147+'06.06.17'!I147+'12.06.17'!I147+'19.06.17'!I147+'26.06.17'!I147+'03.07.17'!I147+'10.07.17'!I147+'17.07.17'!I147+'24.07.17'!I147+'31.07.17'!I147+'07.08.17'!I147+'14.08.17'!I147+'21.08.17'!I147+'28.08.17'!I147+'04.09.17'!I147+'11.09.17'!I147+'18.09.17'!I147+'25.09.17'!I147+'02.10.17'!I147+'09.10.17'!I147+'16.10.17'!I147+'23.10.17'!I147+'30.10.17'!I147+'06.11.17'!I147+'13.11.17'!I147+'20.11.17'!I147+'27.11.17'!I147+'04.12.17'!I147+'11.12.17'!I147+'18.12.17'!I147+'25.12.17'!I147+'02.01.18'!I147</f>
        <v>11</v>
      </c>
      <c r="J147" s="25">
        <f>'16.01.17'!J123+'23.01.17'!J137+'30.01.17'!J141+'06.02.17'!J144+'13.02.17'!J146+'20.02.17'!J146+'27.02.17'!J147+'06.03.17'!J147+'13.03.17'!J147+'20.03.17'!J147+'27.03.17'!J147+'03.04.17'!J147+'10.04.17'!J147+'18.04.17'!J147+'24.04.17'!J147+'03.05.17'!J147+'10.05.17'!J147+'15.05.17'!J147+'22.05.17'!J147+'29.05.17'!J147+'06.06.17'!J147+'12.06.17'!J147+'19.06.17'!J147+'26.06.17'!J147+'03.07.17'!J147+'10.07.17'!J147+'17.07.17'!J147+'24.07.17'!J147+'31.07.17'!J147+'07.08.17'!J147+'14.08.17'!J147+'21.08.17'!J147+'28.08.17'!J147+'04.09.17'!J147+'11.09.17'!J147+'18.09.17'!J147+'25.09.17'!J147+'02.10.17'!J147+'09.10.17'!J147+'16.10.17'!J147+'23.10.17'!J147+'30.10.17'!J147+'06.11.17'!J147+'13.11.17'!J147+'20.11.17'!J147+'27.11.17'!J147+'04.12.17'!J147+'11.12.17'!J147+'18.12.17'!J147+'25.12.17'!J147+'02.01.18'!J147</f>
        <v>11</v>
      </c>
      <c r="K147" s="26">
        <f>'16.01.17'!K123+'23.01.17'!K137+'30.01.17'!K141+'06.02.17'!K144+'13.02.17'!K146+'20.02.17'!K146+'27.02.17'!K147+'06.03.17'!K147+'13.03.17'!K147+'20.03.17'!K147+'27.03.17'!K147+'03.04.17'!K147+'10.04.17'!K147+'18.04.17'!K147+'24.04.17'!K147+'03.05.17'!K147+'10.05.17'!K147+'15.05.17'!K147+'22.05.17'!K147+'29.05.17'!K147+'06.06.17'!K147+'12.06.17'!K147+'19.06.17'!K147+'26.06.17'!K147+'03.07.17'!K147+'10.07.17'!K147+'17.07.17'!K147+'24.07.17'!K147+'31.07.17'!K147+'07.08.17'!K147+'14.08.17'!K147+'21.08.17'!K147+'28.08.17'!K147+'04.09.17'!K147+'11.09.17'!K147+'18.09.17'!K147+'25.09.17'!K147+'02.10.17'!K147+'09.10.17'!K147+'16.10.17'!K147+'23.10.17'!K147+'30.10.17'!K147+'06.11.17'!K147+'13.11.17'!K147+'20.11.17'!K147+'27.11.17'!K147+'04.12.17'!K147+'11.12.17'!K147+'18.12.17'!K147+'25.12.17'!K147+'02.01.18'!K147</f>
        <v>5868.7999999999993</v>
      </c>
      <c r="L147" s="26">
        <f>'16.01.17'!L123+'23.01.17'!L137+'30.01.17'!L141+'06.02.17'!L144+'13.02.17'!L146+'20.02.17'!L146+'27.02.17'!L147+'06.03.17'!L147+'13.03.17'!L147+'20.03.17'!L147+'27.03.17'!L147+'03.04.17'!L147+'10.04.17'!L147+'18.04.17'!L147+'24.04.17'!L147+'03.05.17'!L147+'10.05.17'!L147+'15.05.17'!L147+'22.05.17'!L147+'29.05.17'!L147+'06.06.17'!L147+'12.06.17'!L147+'19.06.17'!L147+'26.06.17'!L147+'03.07.17'!L147+'10.07.17'!L147+'17.07.17'!L147+'24.07.17'!L147+'31.07.17'!L147+'07.08.17'!L147+'14.08.17'!L147+'21.08.17'!L147+'28.08.17'!L147+'04.09.17'!L147+'11.09.17'!L147+'18.09.17'!L147+'25.09.17'!L147+'02.10.17'!L147+'09.10.17'!L147+'16.10.17'!L147+'23.10.17'!L147+'30.10.17'!L147+'06.11.17'!L147+'13.11.17'!L147+'20.11.17'!L147+'27.11.17'!L147+'04.12.17'!L147+'11.12.17'!L147+'18.12.17'!L147+'25.12.17'!L147+'02.01.18'!L147</f>
        <v>5868.7999999999993</v>
      </c>
      <c r="M147" s="27">
        <f t="shared" si="13"/>
        <v>0</v>
      </c>
      <c r="N147" s="25">
        <f>'16.01.17'!N123+'23.01.17'!N137+'30.01.17'!N141+'06.02.17'!N144+'13.02.17'!N146+'20.02.17'!N146+'27.02.17'!N147+'06.03.17'!N147+'13.03.17'!N147+'20.03.17'!N147+'27.03.17'!N147+'03.04.17'!N147+'10.04.17'!N147+'18.04.17'!N147+'24.04.17'!N147+'03.05.17'!N147+'10.05.17'!N147+'15.05.17'!N147+'22.05.17'!N147+'29.05.17'!N147+'06.06.17'!N147+'12.06.17'!N147+'19.06.17'!N147+'26.06.17'!N147+'03.07.17'!N147+'10.07.17'!N147+'17.07.17'!N147+'24.07.17'!N147+'31.07.17'!N147+'07.08.17'!N147+'14.08.17'!N147+'21.08.17'!N147+'28.08.17'!N147+'04.09.17'!N147+'11.09.17'!N147+'18.09.17'!N147+'25.09.17'!N147+'02.10.17'!N147+'09.10.17'!N147+'16.10.17'!N147+'23.10.17'!N147+'30.10.17'!N147+'06.11.17'!N147+'13.11.17'!N147+'20.11.17'!N147+'27.11.17'!N147+'04.12.17'!N147+'11.12.17'!N147+'18.12.17'!N147+'25.12.17'!N147+'02.01.18'!N147</f>
        <v>0</v>
      </c>
      <c r="O147" s="26">
        <f>'16.01.17'!O123+'23.01.17'!O137+'30.01.17'!O141+'06.02.17'!O144+'13.02.17'!O146+'20.02.17'!O146+'27.02.17'!O147+'06.03.17'!O147+'13.03.17'!O147+'20.03.17'!O147+'27.03.17'!O147+'03.04.17'!O147+'10.04.17'!O147+'18.04.17'!O147+'24.04.17'!O147+'03.05.17'!O147+'10.05.17'!O147+'15.05.17'!O147+'22.05.17'!O147+'29.05.17'!O147+'06.06.17'!O147+'12.06.17'!O147+'19.06.17'!O147+'26.06.17'!O147+'03.07.17'!O147+'10.07.17'!O147+'17.07.17'!O147+'24.07.17'!O147+'31.07.17'!O147+'07.08.17'!O147+'14.08.17'!O147+'21.08.17'!O147+'28.08.17'!O147+'04.09.17'!O147+'11.09.17'!O147+'18.09.17'!O147+'25.09.17'!O147+'02.10.17'!O147+'09.10.17'!O147+'16.10.17'!O147+'23.10.17'!O147+'30.10.17'!O147+'06.11.17'!O147+'13.11.17'!O147+'20.11.17'!O147+'27.11.17'!O147+'04.12.17'!O147+'11.12.17'!O147+'18.12.17'!O147+'25.12.17'!O147+'02.01.18'!O147</f>
        <v>0</v>
      </c>
      <c r="P147" s="26">
        <f>'16.01.17'!P123+'23.01.17'!P137+'30.01.17'!P141+'06.02.17'!P144+'13.02.17'!P146+'20.02.17'!P146+'27.02.17'!P147+'06.03.17'!P147+'13.03.17'!P147+'20.03.17'!P147+'27.03.17'!P147+'03.04.17'!P147+'10.04.17'!P147+'18.04.17'!P147+'24.04.17'!P147+'03.05.17'!P147+'10.05.17'!P147+'15.05.17'!P147+'22.05.17'!P147+'29.05.17'!P147+'06.06.17'!P147+'12.06.17'!P147+'19.06.17'!P147+'26.06.17'!P147+'03.07.17'!P147+'10.07.17'!P147+'17.07.17'!P147+'24.07.17'!P147+'31.07.17'!P147+'07.08.17'!P147+'14.08.17'!P147+'21.08.17'!P147+'28.08.17'!P147+'04.09.17'!P147+'11.09.17'!P147+'18.09.17'!P147+'25.09.17'!P147+'02.10.17'!P147+'09.10.17'!P147+'16.10.17'!P147+'23.10.17'!P147+'30.10.17'!P147+'06.11.17'!P147+'13.11.17'!P147+'20.11.17'!P147+'27.11.17'!P147+'04.12.17'!P147+'11.12.17'!P147+'18.12.17'!P147+'25.12.17'!P147+'02.01.18'!P147</f>
        <v>0</v>
      </c>
      <c r="Q147" s="30">
        <f t="shared" si="14"/>
        <v>0</v>
      </c>
      <c r="R147" s="2">
        <v>1</v>
      </c>
      <c r="S147" s="2">
        <v>0</v>
      </c>
      <c r="T147" s="2" t="str">
        <f t="shared" si="15"/>
        <v/>
      </c>
      <c r="U147" s="2" t="str">
        <f t="shared" si="16"/>
        <v/>
      </c>
      <c r="V147" s="2" t="str">
        <f t="shared" si="17"/>
        <v/>
      </c>
      <c r="X147" s="60"/>
    </row>
    <row r="148" spans="1:24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f>'10.01.17'!H120+'16.01.17'!H124+'23.01.17'!H138+'30.01.17'!H142+'06.02.17'!H145+'13.02.17'!H147+'20.02.17'!H147+'27.02.17'!H148+'06.03.17'!H148+'13.03.17'!H148+'20.03.17'!H148+'27.03.17'!H148+'03.04.17'!H148+'10.04.17'!H148+'18.04.17'!H148+'24.04.17'!H148+'03.05.17'!H148+'10.05.17'!H148+'15.05.17'!H148+'22.05.17'!H148+'29.05.17'!H148+'06.06.17'!H148+'12.06.17'!H148+'19.06.17'!H148+'26.06.17'!H148+'03.07.17'!H148+'10.07.17'!H148+'17.07.17'!H148+'24.07.17'!H148+'31.07.17'!H148+'07.08.17'!H148+'14.08.17'!H148+'21.08.17'!H148+'28.08.17'!H148+'04.09.17'!H148+'11.09.17'!H148+'18.09.17'!H148+'25.09.17'!H148+'02.10.17'!H148+'09.10.17'!H148+'16.10.17'!H148+'23.10.17'!H148+'30.10.17'!H148+'06.11.17'!H148+'13.11.17'!H148+'20.11.17'!H148+'27.11.17'!H148+'04.12.17'!H148+'11.12.17'!H148+'18.12.17'!H148+'25.12.17'!H148+'02.01.18'!H148</f>
        <v>33</v>
      </c>
      <c r="I148" s="25">
        <f>'10.01.17'!I120+'16.01.17'!I124+'23.01.17'!I138+'30.01.17'!I142+'06.02.17'!I145+'13.02.17'!I147+'20.02.17'!I147+'27.02.17'!I148+'06.03.17'!I148+'13.03.17'!I148+'20.03.17'!I148+'27.03.17'!I148+'03.04.17'!I148+'10.04.17'!I148+'18.04.17'!I148+'24.04.17'!I148+'03.05.17'!I148+'10.05.17'!I148+'15.05.17'!I148+'22.05.17'!I148+'29.05.17'!I148+'06.06.17'!I148+'12.06.17'!I148+'19.06.17'!I148+'26.06.17'!I148+'03.07.17'!I148+'10.07.17'!I148+'17.07.17'!I148+'24.07.17'!I148+'31.07.17'!I148+'07.08.17'!I148+'14.08.17'!I148+'21.08.17'!I148+'28.08.17'!I148+'04.09.17'!I148+'11.09.17'!I148+'18.09.17'!I148+'25.09.17'!I148+'02.10.17'!I148+'09.10.17'!I148+'16.10.17'!I148+'23.10.17'!I148+'30.10.17'!I148+'06.11.17'!I148+'13.11.17'!I148+'20.11.17'!I148+'27.11.17'!I148+'04.12.17'!I148+'11.12.17'!I148+'18.12.17'!I148+'25.12.17'!I148+'02.01.18'!I148</f>
        <v>24</v>
      </c>
      <c r="J148" s="25">
        <f>'10.01.17'!J120+'16.01.17'!J124+'23.01.17'!J138+'30.01.17'!J142+'06.02.17'!J145+'13.02.17'!J147+'20.02.17'!J147+'27.02.17'!J148+'06.03.17'!J148+'13.03.17'!J148+'20.03.17'!J148+'27.03.17'!J148+'03.04.17'!J148+'10.04.17'!J148+'18.04.17'!J148+'24.04.17'!J148+'03.05.17'!J148+'10.05.17'!J148+'15.05.17'!J148+'22.05.17'!J148+'29.05.17'!J148+'06.06.17'!J148+'12.06.17'!J148+'19.06.17'!J148+'26.06.17'!J148+'03.07.17'!J148+'10.07.17'!J148+'17.07.17'!J148+'24.07.17'!J148+'31.07.17'!J148+'07.08.17'!J148+'14.08.17'!J148+'21.08.17'!J148+'28.08.17'!J148+'04.09.17'!J148+'11.09.17'!J148+'18.09.17'!J148+'25.09.17'!J148+'02.10.17'!J148+'09.10.17'!J148+'16.10.17'!J148+'23.10.17'!J148+'30.10.17'!J148+'06.11.17'!J148+'13.11.17'!J148+'20.11.17'!J148+'27.11.17'!J148+'04.12.17'!J148+'11.12.17'!J148+'18.12.17'!J148+'25.12.17'!J148+'02.01.18'!J148</f>
        <v>36</v>
      </c>
      <c r="K148" s="26">
        <f>'10.01.17'!K120+'16.01.17'!K124+'23.01.17'!K138+'30.01.17'!K142+'06.02.17'!K145+'13.02.17'!K147+'20.02.17'!K147+'27.02.17'!K148+'06.03.17'!K148+'13.03.17'!K148+'20.03.17'!K148+'27.03.17'!K148+'03.04.17'!K148+'10.04.17'!K148+'18.04.17'!K148+'24.04.17'!K148+'03.05.17'!K148+'10.05.17'!K148+'15.05.17'!K148+'22.05.17'!K148+'29.05.17'!K148+'06.06.17'!K148+'12.06.17'!K148+'19.06.17'!K148+'26.06.17'!K148+'03.07.17'!K148+'10.07.17'!K148+'17.07.17'!K148+'24.07.17'!K148+'31.07.17'!K148+'07.08.17'!K148+'14.08.17'!K148+'21.08.17'!K148+'28.08.17'!K148+'04.09.17'!K148+'11.09.17'!K148+'18.09.17'!K148+'25.09.17'!K148+'02.10.17'!K148+'09.10.17'!K148+'16.10.17'!K148+'23.10.17'!K148+'30.10.17'!K148+'06.11.17'!K148+'13.11.17'!K148+'20.11.17'!K148+'27.11.17'!K148+'04.12.17'!K148+'11.12.17'!K148+'18.12.17'!K148+'25.12.17'!K148+'02.01.18'!K148</f>
        <v>30513.579999999998</v>
      </c>
      <c r="L148" s="26">
        <f>'10.01.17'!L120+'16.01.17'!L124+'23.01.17'!L138+'30.01.17'!L142+'06.02.17'!L145+'13.02.17'!L147+'20.02.17'!L147+'27.02.17'!L148+'06.03.17'!L148+'13.03.17'!L148+'20.03.17'!L148+'27.03.17'!L148+'03.04.17'!L148+'10.04.17'!L148+'18.04.17'!L148+'24.04.17'!L148+'03.05.17'!L148+'10.05.17'!L148+'15.05.17'!L148+'22.05.17'!L148+'29.05.17'!L148+'06.06.17'!L148+'12.06.17'!L148+'19.06.17'!L148+'26.06.17'!L148+'03.07.17'!L148+'10.07.17'!L148+'17.07.17'!L148+'24.07.17'!L148+'31.07.17'!L148+'07.08.17'!L148+'14.08.17'!L148+'21.08.17'!L148+'28.08.17'!L148+'04.09.17'!L148+'11.09.17'!L148+'18.09.17'!L148+'25.09.17'!L148+'02.10.17'!L148+'09.10.17'!L148+'16.10.17'!L148+'23.10.17'!L148+'30.10.17'!L148+'06.11.17'!L148+'13.11.17'!L148+'20.11.17'!L148+'27.11.17'!L148+'04.12.17'!L148+'11.12.17'!L148+'18.12.17'!L148+'25.12.17'!L148+'02.01.18'!L148</f>
        <v>30513.58</v>
      </c>
      <c r="M148" s="27">
        <f t="shared" si="13"/>
        <v>0</v>
      </c>
      <c r="N148" s="25">
        <f>'10.01.17'!N120+'16.01.17'!N124+'23.01.17'!N138+'30.01.17'!N142+'06.02.17'!N145+'13.02.17'!N147+'20.02.17'!N147+'27.02.17'!N148+'06.03.17'!N148+'13.03.17'!N148+'20.03.17'!N148+'27.03.17'!N148+'03.04.17'!N148+'10.04.17'!N148+'18.04.17'!N148+'24.04.17'!N148+'03.05.17'!N148+'10.05.17'!N148+'15.05.17'!N148+'22.05.17'!N148+'29.05.17'!N148+'06.06.17'!N148+'12.06.17'!N148+'19.06.17'!N148+'26.06.17'!N148+'03.07.17'!N148+'10.07.17'!N148+'17.07.17'!N148+'24.07.17'!N148+'31.07.17'!N148+'07.08.17'!N148+'14.08.17'!N148+'21.08.17'!N148+'28.08.17'!N148+'04.09.17'!N148+'11.09.17'!N148+'18.09.17'!N148+'25.09.17'!N148+'02.10.17'!N148+'09.10.17'!N148+'16.10.17'!N148+'23.10.17'!N148+'30.10.17'!N148+'06.11.17'!N148+'13.11.17'!N148+'20.11.17'!N148+'27.11.17'!N148+'04.12.17'!N148+'11.12.17'!N148+'18.12.17'!N148+'25.12.17'!N148+'02.01.18'!N148</f>
        <v>24</v>
      </c>
      <c r="O148" s="26">
        <f>'10.01.17'!O120+'16.01.17'!O124+'23.01.17'!O138+'30.01.17'!O142+'06.02.17'!O145+'13.02.17'!O147+'20.02.17'!O147+'27.02.17'!O148+'06.03.17'!O148+'13.03.17'!O148+'20.03.17'!O148+'27.03.17'!O148+'03.04.17'!O148+'10.04.17'!O148+'18.04.17'!O148+'24.04.17'!O148+'03.05.17'!O148+'10.05.17'!O148+'15.05.17'!O148+'22.05.17'!O148+'29.05.17'!O148+'06.06.17'!O148+'12.06.17'!O148+'19.06.17'!O148+'26.06.17'!O148+'03.07.17'!O148+'10.07.17'!O148+'17.07.17'!O148+'24.07.17'!O148+'31.07.17'!O148+'07.08.17'!O148+'14.08.17'!O148+'21.08.17'!O148+'28.08.17'!O148+'04.09.17'!O148+'11.09.17'!O148+'18.09.17'!O148+'25.09.17'!O148+'02.10.17'!O148+'09.10.17'!O148+'16.10.17'!O148+'23.10.17'!O148+'30.10.17'!O148+'06.11.17'!O148+'13.11.17'!O148+'20.11.17'!O148+'27.11.17'!O148+'04.12.17'!O148+'11.12.17'!O148+'18.12.17'!O148+'25.12.17'!O148+'02.01.18'!O148</f>
        <v>48223.38</v>
      </c>
      <c r="P148" s="26">
        <f>'10.01.17'!P120+'16.01.17'!P124+'23.01.17'!P138+'30.01.17'!P142+'06.02.17'!P145+'13.02.17'!P147+'20.02.17'!P147+'27.02.17'!P148+'06.03.17'!P148+'13.03.17'!P148+'20.03.17'!P148+'27.03.17'!P148+'03.04.17'!P148+'10.04.17'!P148+'18.04.17'!P148+'24.04.17'!P148+'03.05.17'!P148+'10.05.17'!P148+'15.05.17'!P148+'22.05.17'!P148+'29.05.17'!P148+'06.06.17'!P148+'12.06.17'!P148+'19.06.17'!P148+'26.06.17'!P148+'03.07.17'!P148+'10.07.17'!P148+'17.07.17'!P148+'24.07.17'!P148+'31.07.17'!P148+'07.08.17'!P148+'14.08.17'!P148+'21.08.17'!P148+'28.08.17'!P148+'04.09.17'!P148+'11.09.17'!P148+'18.09.17'!P148+'25.09.17'!P148+'02.10.17'!P148+'09.10.17'!P148+'16.10.17'!P148+'23.10.17'!P148+'30.10.17'!P148+'06.11.17'!P148+'13.11.17'!P148+'20.11.17'!P148+'27.11.17'!P148+'04.12.17'!P148+'11.12.17'!P148+'18.12.17'!P148+'25.12.17'!P148+'02.01.18'!P148</f>
        <v>48223.38</v>
      </c>
      <c r="Q148" s="30">
        <f t="shared" si="14"/>
        <v>0</v>
      </c>
      <c r="R148" s="2">
        <v>1</v>
      </c>
      <c r="S148" s="2">
        <v>0</v>
      </c>
      <c r="T148" s="2" t="str">
        <f t="shared" si="15"/>
        <v/>
      </c>
      <c r="U148" s="2" t="str">
        <f t="shared" si="16"/>
        <v/>
      </c>
      <c r="V148" s="2" t="str">
        <f t="shared" si="17"/>
        <v/>
      </c>
      <c r="X148" s="60"/>
    </row>
    <row r="149" spans="1:24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f>'10.01.17'!H121+'16.01.17'!H125+'23.01.17'!H139+'30.01.17'!H143+'06.02.17'!H146+'13.02.17'!H148+'20.02.17'!H148+'27.02.17'!H149+'06.03.17'!H149+'13.03.17'!H149+'27.03.17'!H149+'03.04.17'!H149+'10.04.17'!H149+'18.04.17'!H149+'24.04.17'!H149+'03.05.17'!H149+'10.05.17'!H149+'15.05.17'!H149+'22.05.17'!H149+'29.05.17'!H149+'06.06.17'!H149+'12.06.17'!H149+'19.06.17'!H149+'26.06.17'!H149+'03.07.17'!H149+'10.07.17'!H149+'17.07.17'!H149+'24.07.17'!H149+'31.07.17'!H149+'07.08.17'!H149+'14.08.17'!H149+'21.08.17'!H149+'28.08.17'!H149+'04.09.17'!H149+'11.09.17'!H149+'18.09.17'!H149+'25.09.17'!H149+'02.10.17'!H149+'09.10.17'!H149+'16.10.17'!H149+'23.10.17'!H149+'30.10.17'!H149+'06.11.17'!H149+'13.11.17'!H149+'20.11.17'!H149+'27.11.17'!H149+'04.12.17'!H149+'11.12.17'!H149+'18.12.17'!H149+'25.12.17'!H149+'02.01.18'!H149</f>
        <v>36</v>
      </c>
      <c r="I149" s="25">
        <f>'10.01.17'!I121+'16.01.17'!I125+'23.01.17'!I139+'30.01.17'!I143+'06.02.17'!I146+'13.02.17'!I148+'20.02.17'!I148+'27.02.17'!I149+'06.03.17'!I149+'13.03.17'!I149+'27.03.17'!I149+'03.04.17'!I149+'10.04.17'!I149+'18.04.17'!I149+'24.04.17'!I149+'03.05.17'!I149+'10.05.17'!I149+'15.05.17'!I149+'22.05.17'!I149+'29.05.17'!I149+'06.06.17'!I149+'12.06.17'!I149+'19.06.17'!I149+'26.06.17'!I149+'03.07.17'!I149+'10.07.17'!I149+'17.07.17'!I149+'24.07.17'!I149+'31.07.17'!I149+'07.08.17'!I149+'14.08.17'!I149+'21.08.17'!I149+'28.08.17'!I149+'04.09.17'!I149+'11.09.17'!I149+'18.09.17'!I149+'25.09.17'!I149+'02.10.17'!I149+'09.10.17'!I149+'16.10.17'!I149+'23.10.17'!I149+'30.10.17'!I149+'06.11.17'!I149+'13.11.17'!I149+'20.11.17'!I149+'27.11.17'!I149+'04.12.17'!I149+'11.12.17'!I149+'18.12.17'!I149+'25.12.17'!I149+'02.01.18'!I149</f>
        <v>9</v>
      </c>
      <c r="J149" s="25">
        <f>'10.01.17'!J121+'16.01.17'!J125+'23.01.17'!J139+'30.01.17'!J143+'06.02.17'!J146+'13.02.17'!J148+'20.02.17'!J148+'27.02.17'!J149+'06.03.17'!J149+'13.03.17'!J149+'27.03.17'!J149+'03.04.17'!J149+'10.04.17'!J149+'18.04.17'!J149+'24.04.17'!J149+'03.05.17'!J149+'10.05.17'!J149+'15.05.17'!J149+'22.05.17'!J149+'29.05.17'!J149+'06.06.17'!J149+'12.06.17'!J149+'19.06.17'!J149+'26.06.17'!J149+'03.07.17'!J149+'10.07.17'!J149+'17.07.17'!J149+'24.07.17'!J149+'31.07.17'!J149+'07.08.17'!J149+'14.08.17'!J149+'21.08.17'!J149+'28.08.17'!J149+'04.09.17'!J149+'11.09.17'!J149+'18.09.17'!J149+'25.09.17'!J149+'02.10.17'!J149+'09.10.17'!J149+'16.10.17'!J149+'23.10.17'!J149+'30.10.17'!J149+'06.11.17'!J149+'13.11.17'!J149+'20.11.17'!J149+'27.11.17'!J149+'04.12.17'!J149+'11.12.17'!J149+'18.12.17'!J149+'25.12.17'!J149+'02.01.18'!J149</f>
        <v>9</v>
      </c>
      <c r="K149" s="26">
        <f>'10.01.17'!K121+'16.01.17'!K125+'23.01.17'!K139+'30.01.17'!K143+'06.02.17'!K146+'13.02.17'!K148+'20.02.17'!K148+'27.02.17'!K149+'06.03.17'!K149+'13.03.17'!K149+'27.03.17'!K149+'03.04.17'!K149+'10.04.17'!K149+'18.04.17'!K149+'24.04.17'!K149+'03.05.17'!K149+'10.05.17'!K149+'15.05.17'!K149+'22.05.17'!K149+'29.05.17'!K149+'06.06.17'!K149+'12.06.17'!K149+'19.06.17'!K149+'26.06.17'!K149+'03.07.17'!K149+'10.07.17'!K149+'17.07.17'!K149+'24.07.17'!K149+'31.07.17'!K149+'07.08.17'!K149+'14.08.17'!K149+'21.08.17'!K149+'28.08.17'!K149+'04.09.17'!K149+'11.09.17'!K149+'18.09.17'!K149+'25.09.17'!K149+'02.10.17'!K149+'09.10.17'!K149+'16.10.17'!K149+'23.10.17'!K149+'30.10.17'!K149+'06.11.17'!K149+'13.11.17'!K149+'20.11.17'!K149+'27.11.17'!K149+'04.12.17'!K149+'11.12.17'!K149+'18.12.17'!K149+'25.12.17'!K149+'02.01.18'!K149</f>
        <v>8803.2000000000007</v>
      </c>
      <c r="L149" s="26">
        <f>'10.01.17'!L121+'16.01.17'!L125+'23.01.17'!L139+'30.01.17'!L143+'06.02.17'!L146+'13.02.17'!L148+'20.02.17'!L148+'27.02.17'!L149+'06.03.17'!L149+'13.03.17'!L149+'27.03.17'!L149+'03.04.17'!L149+'10.04.17'!L149+'18.04.17'!L149+'24.04.17'!L149+'03.05.17'!L149+'10.05.17'!L149+'15.05.17'!L149+'22.05.17'!L149+'29.05.17'!L149+'06.06.17'!L149+'12.06.17'!L149+'19.06.17'!L149+'26.06.17'!L149+'03.07.17'!L149+'10.07.17'!L149+'17.07.17'!L149+'24.07.17'!L149+'31.07.17'!L149+'07.08.17'!L149+'14.08.17'!L149+'21.08.17'!L149+'28.08.17'!L149+'04.09.17'!L149+'11.09.17'!L149+'18.09.17'!L149+'25.09.17'!L149+'02.10.17'!L149+'09.10.17'!L149+'16.10.17'!L149+'23.10.17'!L149+'30.10.17'!L149+'06.11.17'!L149+'13.11.17'!L149+'20.11.17'!L149+'27.11.17'!L149+'04.12.17'!L149+'11.12.17'!L149+'18.12.17'!L149+'25.12.17'!L149+'02.01.18'!L149</f>
        <v>8803.2000000000007</v>
      </c>
      <c r="M149" s="27">
        <f t="shared" si="13"/>
        <v>0</v>
      </c>
      <c r="N149" s="25">
        <f>'10.01.17'!N121+'16.01.17'!N125+'23.01.17'!N139+'30.01.17'!N143+'06.02.17'!N146+'13.02.17'!N148+'20.02.17'!N148+'27.02.17'!N149+'06.03.17'!N149+'13.03.17'!N149+'27.03.17'!N149+'03.04.17'!N149+'10.04.17'!N149+'18.04.17'!N149+'24.04.17'!N149+'03.05.17'!N149+'10.05.17'!N149+'15.05.17'!N149+'22.05.17'!N149+'29.05.17'!N149+'06.06.17'!N149+'12.06.17'!N149+'19.06.17'!N149+'26.06.17'!N149+'03.07.17'!N149+'10.07.17'!N149+'17.07.17'!N149+'24.07.17'!N149+'31.07.17'!N149+'07.08.17'!N149+'14.08.17'!N149+'21.08.17'!N149+'28.08.17'!N149+'04.09.17'!N149+'11.09.17'!N149+'18.09.17'!N149+'25.09.17'!N149+'02.10.17'!N149+'09.10.17'!N149+'16.10.17'!N149+'23.10.17'!N149+'30.10.17'!N149+'06.11.17'!N149+'13.11.17'!N149+'20.11.17'!N149+'27.11.17'!N149+'04.12.17'!N149+'11.12.17'!N149+'18.12.17'!N149+'25.12.17'!N149+'02.01.18'!N149</f>
        <v>0</v>
      </c>
      <c r="O149" s="26">
        <f>'10.01.17'!O121+'16.01.17'!O125+'23.01.17'!O139+'30.01.17'!O143+'06.02.17'!O146+'13.02.17'!O148+'20.02.17'!O148+'27.02.17'!O149+'06.03.17'!O149+'13.03.17'!O149+'27.03.17'!O149+'03.04.17'!O149+'10.04.17'!O149+'18.04.17'!O149+'24.04.17'!O149+'03.05.17'!O149+'10.05.17'!O149+'15.05.17'!O149+'22.05.17'!O149+'29.05.17'!O149+'06.06.17'!O149+'12.06.17'!O149+'19.06.17'!O149+'26.06.17'!O149+'03.07.17'!O149+'10.07.17'!O149+'17.07.17'!O149+'24.07.17'!O149+'31.07.17'!O149+'07.08.17'!O149+'14.08.17'!O149+'21.08.17'!O149+'28.08.17'!O149+'04.09.17'!O149+'11.09.17'!O149+'18.09.17'!O149+'25.09.17'!O149+'02.10.17'!O149+'09.10.17'!O149+'16.10.17'!O149+'23.10.17'!O149+'30.10.17'!O149+'06.11.17'!O149+'13.11.17'!O149+'20.11.17'!O149+'27.11.17'!O149+'04.12.17'!O149+'11.12.17'!O149+'18.12.17'!O149+'25.12.17'!O149+'02.01.18'!O149</f>
        <v>0</v>
      </c>
      <c r="P149" s="26">
        <f>'10.01.17'!P121+'16.01.17'!P125+'23.01.17'!P139+'30.01.17'!P143+'06.02.17'!P146+'13.02.17'!P148+'20.02.17'!P148+'27.02.17'!P149+'06.03.17'!P149+'13.03.17'!P149+'27.03.17'!P149+'03.04.17'!P149+'10.04.17'!P149+'18.04.17'!P149+'24.04.17'!P149+'03.05.17'!P149+'10.05.17'!P149+'15.05.17'!P149+'22.05.17'!P149+'29.05.17'!P149+'06.06.17'!P149+'12.06.17'!P149+'19.06.17'!P149+'26.06.17'!P149+'03.07.17'!P149+'10.07.17'!P149+'17.07.17'!P149+'24.07.17'!P149+'31.07.17'!P149+'07.08.17'!P149+'14.08.17'!P149+'21.08.17'!P149+'28.08.17'!P149+'04.09.17'!P149+'11.09.17'!P149+'18.09.17'!P149+'25.09.17'!P149+'02.10.17'!P149+'09.10.17'!P149+'16.10.17'!P149+'23.10.17'!P149+'30.10.17'!P149+'06.11.17'!P149+'13.11.17'!P149+'20.11.17'!P149+'27.11.17'!P149+'04.12.17'!P149+'11.12.17'!P149+'18.12.17'!P149+'25.12.17'!P149+'02.01.18'!P149</f>
        <v>0</v>
      </c>
      <c r="Q149" s="30">
        <f t="shared" si="14"/>
        <v>0</v>
      </c>
      <c r="R149" s="2">
        <v>1</v>
      </c>
      <c r="S149" s="2">
        <v>0</v>
      </c>
      <c r="T149" s="2" t="str">
        <f t="shared" si="15"/>
        <v/>
      </c>
      <c r="U149" s="2" t="str">
        <f t="shared" si="16"/>
        <v/>
      </c>
      <c r="V149" s="2" t="str">
        <f t="shared" si="17"/>
        <v/>
      </c>
      <c r="X149" s="60"/>
    </row>
    <row r="150" spans="1:24" s="2" customFormat="1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f>'10.01.17'!H122+'16.01.17'!H126+'23.01.17'!H140+'30.01.17'!H144+'06.02.17'!H147+'13.02.17'!H149+'20.02.17'!H149+'27.02.17'!H150+'06.03.17'!H150+'13.03.17'!H150+'20.03.17'!H150+'27.03.17'!H150+'03.04.17'!H150+'10.04.17'!H150+'18.04.17'!H150+'24.04.17'!H150+'03.05.17'!H150+'10.05.17'!H150+'15.05.17'!H150+'22.05.17'!H150+'29.05.17'!H150+'06.06.17'!H150+'12.06.17'!H150+'19.06.17'!H150+'26.06.17'!H150+'03.07.17'!H150+'10.07.17'!H150+'17.07.17'!H150+'24.07.17'!H150+'31.07.17'!H150+'07.08.17'!H150+'14.08.17'!H150+'21.08.17'!H150+'28.08.17'!H150+'04.09.17'!H150+'11.09.17'!H150+'18.09.17'!H150+'25.09.17'!H150+'02.10.17'!H150+'09.10.17'!H150+'16.10.17'!H150+'23.10.17'!H150+'30.10.17'!H150+'06.11.17'!H150+'13.11.17'!H150+'20.11.17'!H150+'27.11.17'!H150+'04.12.17'!H150+'11.12.17'!H150+'18.12.17'!H150+'25.12.17'!H150+'02.01.18'!H150</f>
        <v>10</v>
      </c>
      <c r="I150" s="25">
        <f>'10.01.17'!I122+'16.01.17'!I126+'23.01.17'!I140+'30.01.17'!I144+'06.02.17'!I147+'13.02.17'!I149+'20.02.17'!I149+'27.02.17'!I150+'06.03.17'!I150+'13.03.17'!I150+'20.03.17'!I150+'27.03.17'!I150+'03.04.17'!I150+'10.04.17'!I150+'18.04.17'!I150+'24.04.17'!I150+'03.05.17'!I150+'10.05.17'!I150+'15.05.17'!I150+'22.05.17'!I150+'29.05.17'!I150+'06.06.17'!I150+'12.06.17'!I150+'19.06.17'!I150+'26.06.17'!I150+'03.07.17'!I150+'10.07.17'!I150+'17.07.17'!I150+'24.07.17'!I150+'31.07.17'!I150+'07.08.17'!I150+'14.08.17'!I150+'21.08.17'!I150+'28.08.17'!I150+'04.09.17'!I150+'11.09.17'!I150+'18.09.17'!I150+'25.09.17'!I150+'02.10.17'!I150+'09.10.17'!I150+'16.10.17'!I150+'23.10.17'!I150+'30.10.17'!I150+'06.11.17'!I150+'13.11.17'!I150+'20.11.17'!I150+'27.11.17'!I150+'04.12.17'!I150+'11.12.17'!I150+'18.12.17'!I150+'25.12.17'!I150+'02.01.18'!I150</f>
        <v>6</v>
      </c>
      <c r="J150" s="25">
        <f>'10.01.17'!J122+'16.01.17'!J126+'23.01.17'!J140+'30.01.17'!J144+'06.02.17'!J147+'13.02.17'!J149+'20.02.17'!J149+'27.02.17'!J150+'06.03.17'!J150+'13.03.17'!J150+'20.03.17'!J150+'27.03.17'!J150+'03.04.17'!J150+'10.04.17'!J150+'18.04.17'!J150+'24.04.17'!J150+'03.05.17'!J150+'10.05.17'!J150+'15.05.17'!J150+'22.05.17'!J150+'29.05.17'!J150+'06.06.17'!J150+'12.06.17'!J150+'19.06.17'!J150+'26.06.17'!J150+'03.07.17'!J150+'10.07.17'!J150+'17.07.17'!J150+'24.07.17'!J150+'31.07.17'!J150+'07.08.17'!J150+'14.08.17'!J150+'21.08.17'!J150+'28.08.17'!J150+'04.09.17'!J150+'11.09.17'!J150+'18.09.17'!J150+'25.09.17'!J150+'02.10.17'!J150+'09.10.17'!J150+'16.10.17'!J150+'23.10.17'!J150+'30.10.17'!J150+'06.11.17'!J150+'13.11.17'!J150+'20.11.17'!J150+'27.11.17'!J150+'04.12.17'!J150+'11.12.17'!J150+'18.12.17'!J150+'25.12.17'!J150+'02.01.18'!J150</f>
        <v>13</v>
      </c>
      <c r="K150" s="26">
        <f>'10.01.17'!K122+'16.01.17'!K126+'23.01.17'!K140+'30.01.17'!K144+'06.02.17'!K147+'13.02.17'!K149+'20.02.17'!K149+'27.02.17'!K150+'06.03.17'!K150+'13.03.17'!K150+'20.03.17'!K150+'27.03.17'!K150+'03.04.17'!K150+'10.04.17'!K150+'18.04.17'!K150+'24.04.17'!K150+'03.05.17'!K150+'10.05.17'!K150+'15.05.17'!K150+'22.05.17'!K150+'29.05.17'!K150+'06.06.17'!K150+'12.06.17'!K150+'19.06.17'!K150+'26.06.17'!K150+'03.07.17'!K150+'10.07.17'!K150+'17.07.17'!K150+'24.07.17'!K150+'31.07.17'!K150+'07.08.17'!K150+'14.08.17'!K150+'21.08.17'!K150+'28.08.17'!K150+'04.09.17'!K150+'11.09.17'!K150+'18.09.17'!K150+'25.09.17'!K150+'02.10.17'!K150+'09.10.17'!K150+'16.10.17'!K150+'23.10.17'!K150+'30.10.17'!K150+'06.11.17'!K150+'13.11.17'!K150+'20.11.17'!K150+'27.11.17'!K150+'04.12.17'!K150+'11.12.17'!K150+'18.12.17'!K150+'25.12.17'!K150+'02.01.18'!K150</f>
        <v>12737.320000000002</v>
      </c>
      <c r="L150" s="26">
        <f>'10.01.17'!L122+'16.01.17'!L126+'23.01.17'!L140+'30.01.17'!L144+'06.02.17'!L147+'13.02.17'!L149+'20.02.17'!L149+'27.02.17'!L150+'06.03.17'!L150+'13.03.17'!L150+'20.03.17'!L150+'27.03.17'!L150+'03.04.17'!L150+'10.04.17'!L150+'18.04.17'!L150+'24.04.17'!L150+'03.05.17'!L150+'10.05.17'!L150+'15.05.17'!L150+'22.05.17'!L150+'29.05.17'!L150+'06.06.17'!L150+'12.06.17'!L150+'19.06.17'!L150+'26.06.17'!L150+'03.07.17'!L150+'10.07.17'!L150+'17.07.17'!L150+'24.07.17'!L150+'31.07.17'!L150+'07.08.17'!L150+'14.08.17'!L150+'21.08.17'!L150+'28.08.17'!L150+'04.09.17'!L150+'11.09.17'!L150+'18.09.17'!L150+'25.09.17'!L150+'02.10.17'!L150+'09.10.17'!L150+'16.10.17'!L150+'23.10.17'!L150+'30.10.17'!L150+'06.11.17'!L150+'13.11.17'!L150+'20.11.17'!L150+'27.11.17'!L150+'04.12.17'!L150+'11.12.17'!L150+'18.12.17'!L150+'25.12.17'!L150+'02.01.18'!L150</f>
        <v>12737.320000000002</v>
      </c>
      <c r="M150" s="27">
        <f t="shared" si="13"/>
        <v>0</v>
      </c>
      <c r="N150" s="25">
        <f>'10.01.17'!N122+'16.01.17'!N126+'23.01.17'!N140+'30.01.17'!N144+'06.02.17'!N147+'13.02.17'!N149+'20.02.17'!N149+'27.02.17'!N150+'06.03.17'!N150+'13.03.17'!N150+'20.03.17'!N150+'27.03.17'!N150+'03.04.17'!N150+'10.04.17'!N150+'18.04.17'!N150+'24.04.17'!N150+'03.05.17'!N150+'10.05.17'!N150+'15.05.17'!N150+'22.05.17'!N150+'29.05.17'!N150+'06.06.17'!N150+'12.06.17'!N150+'19.06.17'!N150+'26.06.17'!N150+'03.07.17'!N150+'10.07.17'!N150+'17.07.17'!N150+'24.07.17'!N150+'31.07.17'!N150+'07.08.17'!N150+'14.08.17'!N150+'21.08.17'!N150+'28.08.17'!N150+'04.09.17'!N150+'11.09.17'!N150+'18.09.17'!N150+'25.09.17'!N150+'02.10.17'!N150+'09.10.17'!N150+'16.10.17'!N150+'23.10.17'!N150+'30.10.17'!N150+'06.11.17'!N150+'13.11.17'!N150+'20.11.17'!N150+'27.11.17'!N150+'04.12.17'!N150+'11.12.17'!N150+'18.12.17'!N150+'25.12.17'!N150+'02.01.18'!N150</f>
        <v>22</v>
      </c>
      <c r="O150" s="26">
        <f>'10.01.17'!O122+'16.01.17'!O126+'23.01.17'!O140+'30.01.17'!O144+'06.02.17'!O147+'13.02.17'!O149+'20.02.17'!O149+'27.02.17'!O150+'06.03.17'!O150+'13.03.17'!O150+'20.03.17'!O150+'27.03.17'!O150+'03.04.17'!O150+'10.04.17'!O150+'18.04.17'!O150+'24.04.17'!O150+'03.05.17'!O150+'10.05.17'!O150+'15.05.17'!O150+'22.05.17'!O150+'29.05.17'!O150+'06.06.17'!O150+'12.06.17'!O150+'19.06.17'!O150+'26.06.17'!O150+'03.07.17'!O150+'10.07.17'!O150+'17.07.17'!O150+'24.07.17'!O150+'31.07.17'!O150+'07.08.17'!O150+'14.08.17'!O150+'21.08.17'!O150+'28.08.17'!O150+'04.09.17'!O150+'11.09.17'!O150+'18.09.17'!O150+'25.09.17'!O150+'02.10.17'!O150+'09.10.17'!O150+'16.10.17'!O150+'23.10.17'!O150+'30.10.17'!O150+'06.11.17'!O150+'13.11.17'!O150+'20.11.17'!O150+'27.11.17'!O150+'04.12.17'!O150+'11.12.17'!O150+'18.12.17'!O150+'25.12.17'!O150+'02.01.18'!O150</f>
        <v>48082.89</v>
      </c>
      <c r="P150" s="26">
        <f>'10.01.17'!P122+'16.01.17'!P126+'23.01.17'!P140+'30.01.17'!P144+'06.02.17'!P147+'13.02.17'!P149+'20.02.17'!P149+'27.02.17'!P150+'06.03.17'!P150+'13.03.17'!P150+'20.03.17'!P150+'27.03.17'!P150+'03.04.17'!P150+'10.04.17'!P150+'18.04.17'!P150+'24.04.17'!P150+'03.05.17'!P150+'10.05.17'!P150+'15.05.17'!P150+'22.05.17'!P150+'29.05.17'!P150+'06.06.17'!P150+'12.06.17'!P150+'19.06.17'!P150+'26.06.17'!P150+'03.07.17'!P150+'10.07.17'!P150+'17.07.17'!P150+'24.07.17'!P150+'31.07.17'!P150+'07.08.17'!P150+'14.08.17'!P150+'21.08.17'!P150+'28.08.17'!P150+'04.09.17'!P150+'11.09.17'!P150+'18.09.17'!P150+'25.09.17'!P150+'02.10.17'!P150+'09.10.17'!P150+'16.10.17'!P150+'23.10.17'!P150+'30.10.17'!P150+'06.11.17'!P150+'13.11.17'!P150+'20.11.17'!P150+'27.11.17'!P150+'04.12.17'!P150+'11.12.17'!P150+'18.12.17'!P150+'25.12.17'!P150+'02.01.18'!P150</f>
        <v>48082.889999999992</v>
      </c>
      <c r="Q150" s="30">
        <f t="shared" si="14"/>
        <v>0</v>
      </c>
      <c r="R150" s="2">
        <v>1</v>
      </c>
      <c r="S150" s="2">
        <v>0</v>
      </c>
      <c r="T150" s="2" t="str">
        <f t="shared" si="15"/>
        <v/>
      </c>
      <c r="U150" s="2" t="str">
        <f t="shared" si="16"/>
        <v/>
      </c>
      <c r="V150" s="2" t="str">
        <f t="shared" si="17"/>
        <v/>
      </c>
      <c r="X150" s="60"/>
    </row>
    <row r="151" spans="1:24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f>'30.01.17'!H145+'06.02.17'!H148+'13.02.17'!H150+'20.02.17'!H150+'27.02.17'!H151+'06.03.17'!H151+'13.03.17'!H151+'20.03.17'!H151+'27.03.17'!H151+'03.04.17'!H151+'10.04.17'!H151+'18.04.17'!H151+'24.04.17'!H151+'03.05.17'!H151+'10.05.17'!H151+'15.05.17'!H151+'22.05.17'!H151+'29.05.17'!H151+'06.06.17'!H151+'12.06.17'!H151+'19.06.17'!H151+'26.06.17'!H151+'03.07.17'!H151+'10.07.17'!H151+'17.07.17'!H151+'24.07.17'!H151+'31.07.17'!H151+'07.08.17'!H151+'14.08.17'!H151+'21.08.17'!H151+'28.08.17'!H151+'04.09.17'!H151+'11.09.17'!H151+'18.09.17'!H151+'25.09.17'!H151+'02.10.17'!H151+'09.10.17'!H151+'16.10.17'!H151+'23.10.17'!H151+'30.10.17'!H151+'06.11.17'!H151+'13.11.17'!H151+'20.11.17'!H151+'27.11.17'!H151+'04.12.17'!H151+'11.12.17'!H151+'18.12.17'!H151+'25.12.17'!H151+'02.01.18'!H151</f>
        <v>27</v>
      </c>
      <c r="I151" s="25">
        <f>'30.01.17'!I145+'06.02.17'!I148+'13.02.17'!I150+'20.02.17'!I150+'27.02.17'!I151+'06.03.17'!I151+'13.03.17'!I151+'20.03.17'!I151+'27.03.17'!I151+'03.04.17'!I151+'10.04.17'!I151+'18.04.17'!I151+'24.04.17'!I151+'03.05.17'!I151+'10.05.17'!I151+'15.05.17'!I151+'22.05.17'!I151+'29.05.17'!I151+'06.06.17'!I151+'12.06.17'!I151+'19.06.17'!I151+'26.06.17'!I151+'03.07.17'!I151+'10.07.17'!I151+'17.07.17'!I151+'24.07.17'!I151+'31.07.17'!I151+'07.08.17'!I151+'14.08.17'!I151+'21.08.17'!I151+'28.08.17'!I151+'04.09.17'!I151+'11.09.17'!I151+'18.09.17'!I151+'25.09.17'!I151+'02.10.17'!I151+'09.10.17'!I151+'16.10.17'!I151+'23.10.17'!I151+'30.10.17'!I151+'06.11.17'!I151+'13.11.17'!I151+'20.11.17'!I151+'27.11.17'!I151+'04.12.17'!I151+'11.12.17'!I151+'18.12.17'!I151+'25.12.17'!I151+'02.01.18'!I151</f>
        <v>4</v>
      </c>
      <c r="J151" s="25">
        <f>'30.01.17'!J145+'06.02.17'!J148+'13.02.17'!J150+'20.02.17'!J150+'27.02.17'!J151+'06.03.17'!J151+'13.03.17'!J151+'20.03.17'!J151+'27.03.17'!J151+'03.04.17'!J151+'10.04.17'!J151+'18.04.17'!J151+'24.04.17'!J151+'03.05.17'!J151+'10.05.17'!J151+'15.05.17'!J151+'22.05.17'!J151+'29.05.17'!J151+'06.06.17'!J151+'12.06.17'!J151+'19.06.17'!J151+'26.06.17'!J151+'03.07.17'!J151+'10.07.17'!J151+'17.07.17'!J151+'24.07.17'!J151+'31.07.17'!J151+'07.08.17'!J151+'14.08.17'!J151+'21.08.17'!J151+'28.08.17'!J151+'04.09.17'!J151+'11.09.17'!J151+'18.09.17'!J151+'25.09.17'!J151+'02.10.17'!J151+'09.10.17'!J151+'16.10.17'!J151+'23.10.17'!J151+'30.10.17'!J151+'06.11.17'!J151+'13.11.17'!J151+'20.11.17'!J151+'27.11.17'!J151+'04.12.17'!J151+'11.12.17'!J151+'18.12.17'!J151+'25.12.17'!J151+'02.01.18'!J151</f>
        <v>5</v>
      </c>
      <c r="K151" s="26">
        <f>'30.01.17'!K145+'06.02.17'!K148+'13.02.17'!K150+'20.02.17'!K150+'27.02.17'!K151+'06.03.17'!K151+'13.03.17'!K151+'20.03.17'!K151+'27.03.17'!K151+'03.04.17'!K151+'10.04.17'!K151+'18.04.17'!K151+'24.04.17'!K151+'03.05.17'!K151+'10.05.17'!K151+'15.05.17'!K151+'22.05.17'!K151+'29.05.17'!K151+'06.06.17'!K151+'12.06.17'!K151+'19.06.17'!K151+'26.06.17'!K151+'03.07.17'!K151+'10.07.17'!K151+'17.07.17'!K151+'24.07.17'!K151+'31.07.17'!K151+'07.08.17'!K151+'14.08.17'!K151+'21.08.17'!K151+'28.08.17'!K151+'04.09.17'!K151+'11.09.17'!K151+'18.09.17'!K151+'25.09.17'!K151+'02.10.17'!K151+'09.10.17'!K151+'16.10.17'!K151+'23.10.17'!K151+'30.10.17'!K151+'06.11.17'!K151+'13.11.17'!K151+'20.11.17'!K151+'27.11.17'!K151+'04.12.17'!K151+'11.12.17'!K151+'18.12.17'!K151+'25.12.17'!K151+'02.01.18'!K151</f>
        <v>5457.3</v>
      </c>
      <c r="L151" s="26">
        <f>'30.01.17'!L145+'06.02.17'!L148+'13.02.17'!L150+'20.02.17'!L150+'27.02.17'!L151+'06.03.17'!L151+'13.03.17'!L151+'20.03.17'!L151+'27.03.17'!L151+'03.04.17'!L151+'10.04.17'!L151+'18.04.17'!L151+'24.04.17'!L151+'03.05.17'!L151+'10.05.17'!L151+'15.05.17'!L151+'22.05.17'!L151+'29.05.17'!L151+'06.06.17'!L151+'12.06.17'!L151+'19.06.17'!L151+'26.06.17'!L151+'03.07.17'!L151+'10.07.17'!L151+'17.07.17'!L151+'24.07.17'!L151+'31.07.17'!L151+'07.08.17'!L151+'14.08.17'!L151+'21.08.17'!L151+'28.08.17'!L151+'04.09.17'!L151+'11.09.17'!L151+'18.09.17'!L151+'25.09.17'!L151+'02.10.17'!L151+'09.10.17'!L151+'16.10.17'!L151+'23.10.17'!L151+'30.10.17'!L151+'06.11.17'!L151+'13.11.17'!L151+'20.11.17'!L151+'27.11.17'!L151+'04.12.17'!L151+'11.12.17'!L151+'18.12.17'!L151+'25.12.17'!L151+'02.01.18'!L151</f>
        <v>5457.3</v>
      </c>
      <c r="M151" s="27">
        <f t="shared" si="13"/>
        <v>0</v>
      </c>
      <c r="N151" s="25">
        <f>'30.01.17'!N145+'06.02.17'!N148+'13.02.17'!N150+'20.02.17'!N150+'27.02.17'!N151+'06.03.17'!N151+'13.03.17'!N151+'20.03.17'!N151+'27.03.17'!N151+'03.04.17'!N151+'10.04.17'!N151+'18.04.17'!N151+'24.04.17'!N151+'03.05.17'!N151+'10.05.17'!N151+'15.05.17'!N151+'22.05.17'!N151+'29.05.17'!N151+'06.06.17'!N151+'12.06.17'!N151+'19.06.17'!N151+'26.06.17'!N151+'03.07.17'!N151+'10.07.17'!N151+'17.07.17'!N151+'24.07.17'!N151+'31.07.17'!N151+'07.08.17'!N151+'14.08.17'!N151+'21.08.17'!N151+'28.08.17'!N151+'04.09.17'!N151+'11.09.17'!N151+'18.09.17'!N151+'25.09.17'!N151+'02.10.17'!N151+'09.10.17'!N151+'16.10.17'!N151+'23.10.17'!N151+'30.10.17'!N151+'06.11.17'!N151+'13.11.17'!N151+'20.11.17'!N151+'27.11.17'!N151+'04.12.17'!N151+'11.12.17'!N151+'18.12.17'!N151+'25.12.17'!N151+'02.01.18'!N151</f>
        <v>0</v>
      </c>
      <c r="O151" s="26">
        <f>'30.01.17'!O145+'06.02.17'!O148+'13.02.17'!O150+'20.02.17'!O150+'27.02.17'!O151+'06.03.17'!O151+'13.03.17'!O151+'20.03.17'!O151+'27.03.17'!O151+'03.04.17'!O151+'10.04.17'!O151+'18.04.17'!O151+'24.04.17'!O151+'03.05.17'!O151+'10.05.17'!O151+'15.05.17'!O151+'22.05.17'!O151+'29.05.17'!O151+'06.06.17'!O151+'12.06.17'!O151+'19.06.17'!O151+'26.06.17'!O151+'03.07.17'!O151+'10.07.17'!O151+'17.07.17'!O151+'24.07.17'!O151+'31.07.17'!O151+'07.08.17'!O151+'14.08.17'!O151+'21.08.17'!O151+'28.08.17'!O151+'04.09.17'!O151+'11.09.17'!O151+'18.09.17'!O151+'25.09.17'!O151+'02.10.17'!O151+'09.10.17'!O151+'16.10.17'!O151+'23.10.17'!O151+'30.10.17'!O151+'06.11.17'!O151+'13.11.17'!O151+'20.11.17'!O151+'27.11.17'!O151+'04.12.17'!O151+'11.12.17'!O151+'18.12.17'!O151+'25.12.17'!O151+'02.01.18'!O151</f>
        <v>0</v>
      </c>
      <c r="P151" s="26">
        <f>'30.01.17'!P145+'06.02.17'!P148+'13.02.17'!P150+'20.02.17'!P150+'27.02.17'!P151+'06.03.17'!P151+'13.03.17'!P151+'20.03.17'!P151+'27.03.17'!P151+'03.04.17'!P151+'10.04.17'!P151+'18.04.17'!P151+'24.04.17'!P151+'03.05.17'!P151+'10.05.17'!P151+'15.05.17'!P151+'22.05.17'!P151+'29.05.17'!P151+'06.06.17'!P151+'12.06.17'!P151+'19.06.17'!P151+'26.06.17'!P151+'03.07.17'!P151+'10.07.17'!P151+'17.07.17'!P151+'24.07.17'!P151+'31.07.17'!P151+'07.08.17'!P151+'14.08.17'!P151+'21.08.17'!P151+'28.08.17'!P151+'04.09.17'!P151+'11.09.17'!P151+'18.09.17'!P151+'25.09.17'!P151+'02.10.17'!P151+'09.10.17'!P151+'16.10.17'!P151+'23.10.17'!P151+'30.10.17'!P151+'06.11.17'!P151+'13.11.17'!P151+'20.11.17'!P151+'27.11.17'!P151+'04.12.17'!P151+'11.12.17'!P151+'18.12.17'!P151+'25.12.17'!P151+'02.01.18'!P151</f>
        <v>0</v>
      </c>
      <c r="Q151" s="30">
        <f t="shared" si="14"/>
        <v>0</v>
      </c>
      <c r="R151" s="2">
        <v>1</v>
      </c>
      <c r="S151" s="2">
        <v>0</v>
      </c>
      <c r="T151" s="2" t="str">
        <f t="shared" si="15"/>
        <v/>
      </c>
      <c r="U151" s="2" t="str">
        <f t="shared" si="16"/>
        <v/>
      </c>
      <c r="V151" s="2" t="str">
        <f t="shared" si="17"/>
        <v/>
      </c>
      <c r="X151" s="60"/>
    </row>
    <row r="152" spans="1:24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>
        <f>'10.01.17'!H123+'16.01.17'!H127+'23.01.17'!H141+'30.01.17'!H146+'06.02.17'!H149+'13.02.17'!H151+'20.02.17'!H151+'27.02.17'!H152+'06.03.17'!H152+'13.03.17'!H152+'20.03.17'!H152+'27.03.17'!H152+'03.04.17'!H152+'10.04.17'!H152+'18.04.17'!H152+'24.04.17'!H152+'03.05.17'!H152+'10.05.17'!H152+'15.05.17'!H152+'22.05.17'!H152+'29.05.17'!H152+'06.06.17'!H152+'12.06.17'!H152+'19.06.17'!H152+'26.06.17'!H152+'03.07.17'!H152+'10.07.17'!H152+'17.07.17'!H152+'24.07.17'!H152+'31.07.17'!H152+'07.08.17'!H152+'14.08.17'!H152+'21.08.17'!H152+'28.08.17'!H152+'04.09.17'!H152+'11.09.17'!H152+'18.09.17'!H152+'25.09.17'!H152+'02.10.17'!H152+'09.10.17'!H152+'16.10.17'!H152+'23.10.17'!H152+'30.10.17'!H152+'06.11.17'!H152+'13.11.17'!H152+'20.11.17'!H152+'27.11.17'!H152+'04.12.17'!H152+'11.12.17'!H152+'18.12.17'!H152+'25.12.17'!H152+'02.01.18'!H152</f>
        <v>0</v>
      </c>
      <c r="I152" s="25">
        <f>'10.01.17'!I123+'16.01.17'!I127+'23.01.17'!I141+'30.01.17'!I146+'06.02.17'!I149+'13.02.17'!I151+'20.02.17'!I151+'27.02.17'!I152+'06.03.17'!I152+'13.03.17'!I152+'20.03.17'!I152+'27.03.17'!I152+'03.04.17'!I152+'10.04.17'!I152+'18.04.17'!I152+'24.04.17'!I152+'03.05.17'!I152+'10.05.17'!I152+'15.05.17'!I152+'22.05.17'!I152+'29.05.17'!I152+'06.06.17'!I152+'12.06.17'!I152+'19.06.17'!I152+'26.06.17'!I152+'03.07.17'!I152+'10.07.17'!I152+'17.07.17'!I152+'24.07.17'!I152+'31.07.17'!I152+'07.08.17'!I152+'14.08.17'!I152+'21.08.17'!I152+'28.08.17'!I152+'04.09.17'!I152+'11.09.17'!I152+'18.09.17'!I152+'25.09.17'!I152+'02.10.17'!I152+'09.10.17'!I152+'16.10.17'!I152+'23.10.17'!I152+'30.10.17'!I152+'06.11.17'!I152+'13.11.17'!I152+'20.11.17'!I152+'27.11.17'!I152+'04.12.17'!I152+'11.12.17'!I152+'18.12.17'!I152+'25.12.17'!I152+'02.01.18'!I152</f>
        <v>0</v>
      </c>
      <c r="J152" s="25">
        <f>'10.01.17'!J123+'16.01.17'!J127+'23.01.17'!J141+'30.01.17'!J146+'06.02.17'!J149+'13.02.17'!J151+'20.02.17'!J151+'27.02.17'!J152+'06.03.17'!J152+'13.03.17'!J152+'20.03.17'!J152+'27.03.17'!J152+'03.04.17'!J152+'10.04.17'!J152+'18.04.17'!J152+'24.04.17'!J152+'03.05.17'!J152+'10.05.17'!J152+'15.05.17'!J152+'22.05.17'!J152+'29.05.17'!J152+'06.06.17'!J152+'12.06.17'!J152+'19.06.17'!J152+'26.06.17'!J152+'03.07.17'!J152+'10.07.17'!J152+'17.07.17'!J152+'24.07.17'!J152+'31.07.17'!J152+'07.08.17'!J152+'14.08.17'!J152+'21.08.17'!J152+'28.08.17'!J152+'04.09.17'!J152+'11.09.17'!J152+'18.09.17'!J152+'25.09.17'!J152+'02.10.17'!J152+'09.10.17'!J152+'16.10.17'!J152+'23.10.17'!J152+'30.10.17'!J152+'06.11.17'!J152+'13.11.17'!J152+'20.11.17'!J152+'27.11.17'!J152+'04.12.17'!J152+'11.12.17'!J152+'18.12.17'!J152+'25.12.17'!J152+'02.01.18'!J152</f>
        <v>0</v>
      </c>
      <c r="K152" s="26">
        <f>'10.01.17'!K123+'16.01.17'!K127+'23.01.17'!K141+'30.01.17'!K146+'06.02.17'!K149+'13.02.17'!K151+'20.02.17'!K151+'27.02.17'!K152+'06.03.17'!K152+'13.03.17'!K152+'20.03.17'!K152+'27.03.17'!K152+'03.04.17'!K152+'10.04.17'!K152+'18.04.17'!K152+'24.04.17'!K152+'03.05.17'!K152+'10.05.17'!K152+'15.05.17'!K152+'22.05.17'!K152+'29.05.17'!K152+'06.06.17'!K152+'12.06.17'!K152+'19.06.17'!K152+'26.06.17'!K152+'03.07.17'!K152+'10.07.17'!K152+'17.07.17'!K152+'24.07.17'!K152+'31.07.17'!K152+'07.08.17'!K152+'14.08.17'!K152+'21.08.17'!K152+'28.08.17'!K152+'04.09.17'!K152+'11.09.17'!K152+'18.09.17'!K152+'25.09.17'!K152+'02.10.17'!K152+'09.10.17'!K152+'16.10.17'!K152+'23.10.17'!K152+'30.10.17'!K152+'06.11.17'!K152+'13.11.17'!K152+'20.11.17'!K152+'27.11.17'!K152+'04.12.17'!K152+'11.12.17'!K152+'18.12.17'!K152+'25.12.17'!K152+'02.01.18'!K152</f>
        <v>0</v>
      </c>
      <c r="L152" s="26">
        <f>'10.01.17'!L123+'16.01.17'!L127+'23.01.17'!L141+'30.01.17'!L146+'06.02.17'!L149+'13.02.17'!L151+'20.02.17'!L151+'27.02.17'!L152+'06.03.17'!L152+'13.03.17'!L152+'20.03.17'!L152+'27.03.17'!L152+'03.04.17'!L152+'10.04.17'!L152+'18.04.17'!L152+'24.04.17'!L152+'03.05.17'!L152+'10.05.17'!L152+'15.05.17'!L152+'22.05.17'!L152+'29.05.17'!L152+'06.06.17'!L152+'12.06.17'!L152+'19.06.17'!L152+'26.06.17'!L152+'03.07.17'!L152+'10.07.17'!L152+'17.07.17'!L152+'24.07.17'!L152+'31.07.17'!L152+'07.08.17'!L152+'14.08.17'!L152+'21.08.17'!L152+'28.08.17'!L152+'04.09.17'!L152+'11.09.17'!L152+'18.09.17'!L152+'25.09.17'!L152+'02.10.17'!L152+'09.10.17'!L152+'16.10.17'!L152+'23.10.17'!L152+'30.10.17'!L152+'06.11.17'!L152+'13.11.17'!L152+'20.11.17'!L152+'27.11.17'!L152+'04.12.17'!L152+'11.12.17'!L152+'18.12.17'!L152+'25.12.17'!L152+'02.01.18'!L152</f>
        <v>0</v>
      </c>
      <c r="M152" s="27">
        <f t="shared" si="13"/>
        <v>0</v>
      </c>
      <c r="N152" s="25">
        <f>'10.01.17'!N123+'16.01.17'!N127+'23.01.17'!N141+'30.01.17'!N146+'06.02.17'!N149+'13.02.17'!N151+'20.02.17'!N151+'27.02.17'!N152+'06.03.17'!N152+'13.03.17'!N152+'20.03.17'!N152+'27.03.17'!N152+'03.04.17'!N152+'10.04.17'!N152+'18.04.17'!N152+'24.04.17'!N152+'03.05.17'!N152+'10.05.17'!N152+'15.05.17'!N152+'22.05.17'!N152+'29.05.17'!N152+'06.06.17'!N152+'12.06.17'!N152+'19.06.17'!N152+'26.06.17'!N152+'03.07.17'!N152+'10.07.17'!N152+'17.07.17'!N152+'24.07.17'!N152+'31.07.17'!N152+'07.08.17'!N152+'14.08.17'!N152+'21.08.17'!N152+'28.08.17'!N152+'04.09.17'!N152+'11.09.17'!N152+'18.09.17'!N152+'25.09.17'!N152+'02.10.17'!N152+'09.10.17'!N152+'16.10.17'!N152+'23.10.17'!N152+'30.10.17'!N152+'06.11.17'!N152+'13.11.17'!N152+'20.11.17'!N152+'27.11.17'!N152+'04.12.17'!N152+'11.12.17'!N152+'18.12.17'!N152+'25.12.17'!N152+'02.01.18'!N152</f>
        <v>0</v>
      </c>
      <c r="O152" s="26">
        <f>'10.01.17'!O123+'16.01.17'!O127+'23.01.17'!O141+'30.01.17'!O146+'06.02.17'!O149+'13.02.17'!O151+'20.02.17'!O151+'27.02.17'!O152+'06.03.17'!O152+'13.03.17'!O152+'20.03.17'!O152+'27.03.17'!O152+'03.04.17'!O152+'10.04.17'!O152+'18.04.17'!O152+'24.04.17'!O152+'03.05.17'!O152+'10.05.17'!O152+'15.05.17'!O152+'22.05.17'!O152+'29.05.17'!O152+'06.06.17'!O152+'12.06.17'!O152+'19.06.17'!O152+'26.06.17'!O152+'03.07.17'!O152+'10.07.17'!O152+'17.07.17'!O152+'24.07.17'!O152+'31.07.17'!O152+'07.08.17'!O152+'14.08.17'!O152+'21.08.17'!O152+'28.08.17'!O152+'04.09.17'!O152+'11.09.17'!O152+'18.09.17'!O152+'25.09.17'!O152+'02.10.17'!O152+'09.10.17'!O152+'16.10.17'!O152+'23.10.17'!O152+'30.10.17'!O152+'06.11.17'!O152+'13.11.17'!O152+'20.11.17'!O152+'27.11.17'!O152+'04.12.17'!O152+'11.12.17'!O152+'18.12.17'!O152+'25.12.17'!O152+'02.01.18'!O152</f>
        <v>0</v>
      </c>
      <c r="P152" s="26">
        <f>'10.01.17'!P123+'16.01.17'!P127+'23.01.17'!P141+'30.01.17'!P146+'06.02.17'!P149+'13.02.17'!P151+'20.02.17'!P151+'27.02.17'!P152+'06.03.17'!P152+'13.03.17'!P152+'20.03.17'!P152+'27.03.17'!P152+'03.04.17'!P152+'10.04.17'!P152+'18.04.17'!P152+'24.04.17'!P152+'03.05.17'!P152+'10.05.17'!P152+'15.05.17'!P152+'22.05.17'!P152+'29.05.17'!P152+'06.06.17'!P152+'12.06.17'!P152+'19.06.17'!P152+'26.06.17'!P152+'03.07.17'!P152+'10.07.17'!P152+'17.07.17'!P152+'24.07.17'!P152+'31.07.17'!P152+'07.08.17'!P152+'14.08.17'!P152+'21.08.17'!P152+'28.08.17'!P152+'04.09.17'!P152+'11.09.17'!P152+'18.09.17'!P152+'25.09.17'!P152+'02.10.17'!P152+'09.10.17'!P152+'16.10.17'!P152+'23.10.17'!P152+'30.10.17'!P152+'06.11.17'!P152+'13.11.17'!P152+'20.11.17'!P152+'27.11.17'!P152+'04.12.17'!P152+'11.12.17'!P152+'18.12.17'!P152+'25.12.17'!P152+'02.01.18'!P152</f>
        <v>0</v>
      </c>
      <c r="Q152" s="30">
        <f t="shared" si="14"/>
        <v>0</v>
      </c>
      <c r="R152" s="2">
        <v>0</v>
      </c>
      <c r="S152" s="2">
        <v>1</v>
      </c>
      <c r="T152" s="2" t="str">
        <f t="shared" si="15"/>
        <v/>
      </c>
      <c r="U152" s="2" t="str">
        <f t="shared" si="16"/>
        <v/>
      </c>
      <c r="V152" s="2" t="str">
        <f t="shared" si="17"/>
        <v/>
      </c>
      <c r="X152" s="60"/>
    </row>
    <row r="153" spans="1:24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>
        <f>'10.01.17'!H124+'16.01.17'!H128+'23.01.17'!H142+'30.01.17'!H147+'06.02.17'!H150+'13.02.17'!H152+'20.02.17'!H152+'27.02.17'!H153+'06.03.17'!H153+'13.03.17'!H153+'20.03.17'!H153+'27.03.17'!H153+'03.04.17'!H153+'10.04.17'!H153+'18.04.17'!H153+'24.04.17'!H153+'03.05.17'!H153+'10.05.17'!H153+'15.05.17'!H153+'22.05.17'!H153+'29.05.17'!H153+'06.06.17'!H153+'12.06.17'!H153+'19.06.17'!H153+'26.06.17'!H153+'03.07.17'!H153+'10.07.17'!H153+'17.07.17'!H153+'24.07.17'!H153+'31.07.17'!H153+'07.08.17'!H153+'14.08.17'!H153+'21.08.17'!H153+'28.08.17'!H153+'04.09.17'!H153+'11.09.17'!H153+'18.09.17'!H153+'25.09.17'!H153+'02.10.17'!H153+'09.10.17'!H153+'16.10.17'!H153+'23.10.17'!H153+'30.10.17'!H153+'06.11.17'!H153+'13.11.17'!H153+'20.11.17'!H153+'27.11.17'!H153+'04.12.17'!H153+'11.12.17'!H153+'18.12.17'!H153+'25.12.17'!H153+'02.01.18'!H153</f>
        <v>0</v>
      </c>
      <c r="I153" s="25">
        <f>'10.01.17'!I124+'16.01.17'!I128+'23.01.17'!I142+'30.01.17'!I147+'06.02.17'!I150+'13.02.17'!I152+'20.02.17'!I152+'27.02.17'!I153+'06.03.17'!I153+'13.03.17'!I153+'20.03.17'!I153+'27.03.17'!I153+'03.04.17'!I153+'10.04.17'!I153+'18.04.17'!I153+'24.04.17'!I153+'03.05.17'!I153+'10.05.17'!I153+'15.05.17'!I153+'22.05.17'!I153+'29.05.17'!I153+'06.06.17'!I153+'12.06.17'!I153+'19.06.17'!I153+'26.06.17'!I153+'03.07.17'!I153+'10.07.17'!I153+'17.07.17'!I153+'24.07.17'!I153+'31.07.17'!I153+'07.08.17'!I153+'14.08.17'!I153+'21.08.17'!I153+'28.08.17'!I153+'04.09.17'!I153+'11.09.17'!I153+'18.09.17'!I153+'25.09.17'!I153+'02.10.17'!I153+'09.10.17'!I153+'16.10.17'!I153+'23.10.17'!I153+'30.10.17'!I153+'06.11.17'!I153+'13.11.17'!I153+'20.11.17'!I153+'27.11.17'!I153+'04.12.17'!I153+'11.12.17'!I153+'18.12.17'!I153+'25.12.17'!I153+'02.01.18'!I153</f>
        <v>0</v>
      </c>
      <c r="J153" s="25">
        <f>'10.01.17'!J124+'16.01.17'!J128+'23.01.17'!J142+'30.01.17'!J147+'06.02.17'!J150+'13.02.17'!J152+'20.02.17'!J152+'27.02.17'!J153+'06.03.17'!J153+'13.03.17'!J153+'20.03.17'!J153+'27.03.17'!J153+'03.04.17'!J153+'10.04.17'!J153+'18.04.17'!J153+'24.04.17'!J153+'03.05.17'!J153+'10.05.17'!J153+'15.05.17'!J153+'22.05.17'!J153+'29.05.17'!J153+'06.06.17'!J153+'12.06.17'!J153+'19.06.17'!J153+'26.06.17'!J153+'03.07.17'!J153+'10.07.17'!J153+'17.07.17'!J153+'24.07.17'!J153+'31.07.17'!J153+'07.08.17'!J153+'14.08.17'!J153+'21.08.17'!J153+'28.08.17'!J153+'04.09.17'!J153+'11.09.17'!J153+'18.09.17'!J153+'25.09.17'!J153+'02.10.17'!J153+'09.10.17'!J153+'16.10.17'!J153+'23.10.17'!J153+'30.10.17'!J153+'06.11.17'!J153+'13.11.17'!J153+'20.11.17'!J153+'27.11.17'!J153+'04.12.17'!J153+'11.12.17'!J153+'18.12.17'!J153+'25.12.17'!J153+'02.01.18'!J153</f>
        <v>0</v>
      </c>
      <c r="K153" s="26">
        <f>'10.01.17'!K124+'16.01.17'!K128+'23.01.17'!K142+'30.01.17'!K147+'06.02.17'!K150+'13.02.17'!K152+'20.02.17'!K152+'27.02.17'!K153+'06.03.17'!K153+'13.03.17'!K153+'20.03.17'!K153+'27.03.17'!K153+'03.04.17'!K153+'10.04.17'!K153+'18.04.17'!K153+'24.04.17'!K153+'03.05.17'!K153+'10.05.17'!K153+'15.05.17'!K153+'22.05.17'!K153+'29.05.17'!K153+'06.06.17'!K153+'12.06.17'!K153+'19.06.17'!K153+'26.06.17'!K153+'03.07.17'!K153+'10.07.17'!K153+'17.07.17'!K153+'24.07.17'!K153+'31.07.17'!K153+'07.08.17'!K153+'14.08.17'!K153+'21.08.17'!K153+'28.08.17'!K153+'04.09.17'!K153+'11.09.17'!K153+'18.09.17'!K153+'25.09.17'!K153+'02.10.17'!K153+'09.10.17'!K153+'16.10.17'!K153+'23.10.17'!K153+'30.10.17'!K153+'06.11.17'!K153+'13.11.17'!K153+'20.11.17'!K153+'27.11.17'!K153+'04.12.17'!K153+'11.12.17'!K153+'18.12.17'!K153+'25.12.17'!K153+'02.01.18'!K153</f>
        <v>0</v>
      </c>
      <c r="L153" s="26">
        <f>'10.01.17'!L124+'16.01.17'!L128+'23.01.17'!L142+'30.01.17'!L147+'06.02.17'!L150+'13.02.17'!L152+'20.02.17'!L152+'27.02.17'!L153+'06.03.17'!L153+'13.03.17'!L153+'20.03.17'!L153+'27.03.17'!L153+'03.04.17'!L153+'10.04.17'!L153+'18.04.17'!L153+'24.04.17'!L153+'03.05.17'!L153+'10.05.17'!L153+'15.05.17'!L153+'22.05.17'!L153+'29.05.17'!L153+'06.06.17'!L153+'12.06.17'!L153+'19.06.17'!L153+'26.06.17'!L153+'03.07.17'!L153+'10.07.17'!L153+'17.07.17'!L153+'24.07.17'!L153+'31.07.17'!L153+'07.08.17'!L153+'14.08.17'!L153+'21.08.17'!L153+'28.08.17'!L153+'04.09.17'!L153+'11.09.17'!L153+'18.09.17'!L153+'25.09.17'!L153+'02.10.17'!L153+'09.10.17'!L153+'16.10.17'!L153+'23.10.17'!L153+'30.10.17'!L153+'06.11.17'!L153+'13.11.17'!L153+'20.11.17'!L153+'27.11.17'!L153+'04.12.17'!L153+'11.12.17'!L153+'18.12.17'!L153+'25.12.17'!L153+'02.01.18'!L153</f>
        <v>0</v>
      </c>
      <c r="M153" s="27">
        <f t="shared" si="13"/>
        <v>0</v>
      </c>
      <c r="N153" s="25">
        <f>'10.01.17'!N124+'16.01.17'!N128+'23.01.17'!N142+'30.01.17'!N147+'06.02.17'!N150+'13.02.17'!N152+'20.02.17'!N152+'27.02.17'!N153+'06.03.17'!N153+'13.03.17'!N153+'20.03.17'!N153+'27.03.17'!N153+'03.04.17'!N153+'10.04.17'!N153+'18.04.17'!N153+'24.04.17'!N153+'03.05.17'!N153+'10.05.17'!N153+'15.05.17'!N153+'22.05.17'!N153+'29.05.17'!N153+'06.06.17'!N153+'12.06.17'!N153+'19.06.17'!N153+'26.06.17'!N153+'03.07.17'!N153+'10.07.17'!N153+'17.07.17'!N153+'24.07.17'!N153+'31.07.17'!N153+'07.08.17'!N153+'14.08.17'!N153+'21.08.17'!N153+'28.08.17'!N153+'04.09.17'!N153+'11.09.17'!N153+'18.09.17'!N153+'25.09.17'!N153+'02.10.17'!N153+'09.10.17'!N153+'16.10.17'!N153+'23.10.17'!N153+'30.10.17'!N153+'06.11.17'!N153+'13.11.17'!N153+'20.11.17'!N153+'27.11.17'!N153+'04.12.17'!N153+'11.12.17'!N153+'18.12.17'!N153+'25.12.17'!N153+'02.01.18'!N153</f>
        <v>0</v>
      </c>
      <c r="O153" s="26">
        <f>'10.01.17'!O124+'16.01.17'!O128+'23.01.17'!O142+'30.01.17'!O147+'06.02.17'!O150+'13.02.17'!O152+'20.02.17'!O152+'27.02.17'!O153+'06.03.17'!O153+'13.03.17'!O153+'20.03.17'!O153+'27.03.17'!O153+'03.04.17'!O153+'10.04.17'!O153+'18.04.17'!O153+'24.04.17'!O153+'03.05.17'!O153+'10.05.17'!O153+'15.05.17'!O153+'22.05.17'!O153+'29.05.17'!O153+'06.06.17'!O153+'12.06.17'!O153+'19.06.17'!O153+'26.06.17'!O153+'03.07.17'!O153+'10.07.17'!O153+'17.07.17'!O153+'24.07.17'!O153+'31.07.17'!O153+'07.08.17'!O153+'14.08.17'!O153+'21.08.17'!O153+'28.08.17'!O153+'04.09.17'!O153+'11.09.17'!O153+'18.09.17'!O153+'25.09.17'!O153+'02.10.17'!O153+'09.10.17'!O153+'16.10.17'!O153+'23.10.17'!O153+'30.10.17'!O153+'06.11.17'!O153+'13.11.17'!O153+'20.11.17'!O153+'27.11.17'!O153+'04.12.17'!O153+'11.12.17'!O153+'18.12.17'!O153+'25.12.17'!O153+'02.01.18'!O153</f>
        <v>0</v>
      </c>
      <c r="P153" s="26">
        <f>'10.01.17'!P124+'16.01.17'!P128+'23.01.17'!P142+'30.01.17'!P147+'06.02.17'!P150+'13.02.17'!P152+'20.02.17'!P152+'27.02.17'!P153+'06.03.17'!P153+'13.03.17'!P153+'20.03.17'!P153+'27.03.17'!P153+'03.04.17'!P153+'10.04.17'!P153+'18.04.17'!P153+'24.04.17'!P153+'03.05.17'!P153+'10.05.17'!P153+'15.05.17'!P153+'22.05.17'!P153+'29.05.17'!P153+'06.06.17'!P153+'12.06.17'!P153+'19.06.17'!P153+'26.06.17'!P153+'03.07.17'!P153+'10.07.17'!P153+'17.07.17'!P153+'24.07.17'!P153+'31.07.17'!P153+'07.08.17'!P153+'14.08.17'!P153+'21.08.17'!P153+'28.08.17'!P153+'04.09.17'!P153+'11.09.17'!P153+'18.09.17'!P153+'25.09.17'!P153+'02.10.17'!P153+'09.10.17'!P153+'16.10.17'!P153+'23.10.17'!P153+'30.10.17'!P153+'06.11.17'!P153+'13.11.17'!P153+'20.11.17'!P153+'27.11.17'!P153+'04.12.17'!P153+'11.12.17'!P153+'18.12.17'!P153+'25.12.17'!P153+'02.01.18'!P153</f>
        <v>0</v>
      </c>
      <c r="Q153" s="30">
        <f t="shared" si="14"/>
        <v>0</v>
      </c>
      <c r="R153" s="2">
        <v>0</v>
      </c>
      <c r="S153" s="2">
        <v>1</v>
      </c>
      <c r="T153" s="2" t="str">
        <f t="shared" si="15"/>
        <v/>
      </c>
      <c r="U153" s="2" t="str">
        <f t="shared" si="16"/>
        <v/>
      </c>
      <c r="V153" s="2" t="str">
        <f t="shared" si="17"/>
        <v/>
      </c>
      <c r="X153" s="60"/>
    </row>
    <row r="154" spans="1:24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f>'10.01.17'!H125+'16.01.17'!H129+'23.01.17'!H143+'30.01.17'!H148+'06.02.17'!H151+'13.02.17'!H153+'20.02.17'!H153+'27.02.17'!H154+'06.03.17'!H154+'13.03.17'!H154+'20.03.17'!H154+'27.03.17'!H154+'03.04.17'!H154+'10.04.17'!H154+'18.04.17'!H154+'24.04.17'!H154+'03.05.17'!H154+'10.05.17'!H154+'15.05.17'!H154+'22.05.17'!H154+'29.05.17'!H154+'06.06.17'!H154+'12.06.17'!H154+'19.06.17'!H154+'26.06.17'!H154+'03.07.17'!H154+'10.07.17'!H154+'17.07.17'!H154+'24.07.17'!H154+'31.07.17'!H154+'07.08.17'!H154+'14.08.17'!H154+'21.08.17'!H154+'28.08.17'!H154+'04.09.17'!H154+'11.09.17'!H154+'18.09.17'!H154+'25.09.17'!H154+'02.10.17'!H154+'09.10.17'!H154+'16.10.17'!H154+'23.10.17'!H154+'30.10.17'!H154+'06.11.17'!H154+'13.11.17'!H154+'20.11.17'!H154+'27.11.17'!H154+'04.12.17'!H154+'11.12.17'!H154+'18.12.17'!H154+'25.12.17'!H154+'02.01.18'!H154</f>
        <v>31</v>
      </c>
      <c r="I154" s="25">
        <f>'10.01.17'!I125+'16.01.17'!I129+'23.01.17'!I143+'30.01.17'!I148+'06.02.17'!I151+'13.02.17'!I153+'20.02.17'!I153+'27.02.17'!I154+'06.03.17'!I154+'13.03.17'!I154+'20.03.17'!I154+'27.03.17'!I154+'03.04.17'!I154+'10.04.17'!I154+'18.04.17'!I154+'24.04.17'!I154+'03.05.17'!I154+'10.05.17'!I154+'15.05.17'!I154+'22.05.17'!I154+'29.05.17'!I154+'06.06.17'!I154+'12.06.17'!I154+'19.06.17'!I154+'26.06.17'!I154+'03.07.17'!I154+'10.07.17'!I154+'17.07.17'!I154+'24.07.17'!I154+'31.07.17'!I154+'07.08.17'!I154+'14.08.17'!I154+'21.08.17'!I154+'28.08.17'!I154+'04.09.17'!I154+'11.09.17'!I154+'18.09.17'!I154+'25.09.17'!I154+'02.10.17'!I154+'09.10.17'!I154+'16.10.17'!I154+'23.10.17'!I154+'30.10.17'!I154+'06.11.17'!I154+'13.11.17'!I154+'20.11.17'!I154+'27.11.17'!I154+'04.12.17'!I154+'11.12.17'!I154+'18.12.17'!I154+'25.12.17'!I154+'02.01.18'!I154</f>
        <v>27</v>
      </c>
      <c r="J154" s="25">
        <f>'10.01.17'!J125+'16.01.17'!J129+'23.01.17'!J143+'30.01.17'!J148+'06.02.17'!J151+'13.02.17'!J153+'20.02.17'!J153+'27.02.17'!J154+'06.03.17'!J154+'13.03.17'!J154+'20.03.17'!J154+'27.03.17'!J154+'03.04.17'!J154+'10.04.17'!J154+'18.04.17'!J154+'24.04.17'!J154+'03.05.17'!J154+'10.05.17'!J154+'15.05.17'!J154+'22.05.17'!J154+'29.05.17'!J154+'06.06.17'!J154+'12.06.17'!J154+'19.06.17'!J154+'26.06.17'!J154+'03.07.17'!J154+'10.07.17'!J154+'17.07.17'!J154+'24.07.17'!J154+'31.07.17'!J154+'07.08.17'!J154+'14.08.17'!J154+'21.08.17'!J154+'28.08.17'!J154+'04.09.17'!J154+'11.09.17'!J154+'18.09.17'!J154+'25.09.17'!J154+'02.10.17'!J154+'09.10.17'!J154+'16.10.17'!J154+'23.10.17'!J154+'30.10.17'!J154+'06.11.17'!J154+'13.11.17'!J154+'20.11.17'!J154+'27.11.17'!J154+'04.12.17'!J154+'11.12.17'!J154+'18.12.17'!J154+'25.12.17'!J154+'02.01.18'!J154</f>
        <v>29</v>
      </c>
      <c r="K154" s="26">
        <f>'10.01.17'!K125+'16.01.17'!K129+'23.01.17'!K143+'30.01.17'!K148+'06.02.17'!K151+'13.02.17'!K153+'20.02.17'!K153+'27.02.17'!K154+'06.03.17'!K154+'13.03.17'!K154+'20.03.17'!K154+'27.03.17'!K154+'03.04.17'!K154+'10.04.17'!K154+'18.04.17'!K154+'24.04.17'!K154+'03.05.17'!K154+'10.05.17'!K154+'15.05.17'!K154+'22.05.17'!K154+'29.05.17'!K154+'06.06.17'!K154+'12.06.17'!K154+'19.06.17'!K154+'26.06.17'!K154+'03.07.17'!K154+'10.07.17'!K154+'17.07.17'!K154+'24.07.17'!K154+'31.07.17'!K154+'07.08.17'!K154+'14.08.17'!K154+'21.08.17'!K154+'28.08.17'!K154+'04.09.17'!K154+'11.09.17'!K154+'18.09.17'!K154+'25.09.17'!K154+'02.10.17'!K154+'09.10.17'!K154+'16.10.17'!K154+'23.10.17'!K154+'30.10.17'!K154+'06.11.17'!K154+'13.11.17'!K154+'20.11.17'!K154+'27.11.17'!K154+'04.12.17'!K154+'11.12.17'!K154+'18.12.17'!K154+'25.12.17'!K154+'02.01.18'!K154</f>
        <v>23237.690000000002</v>
      </c>
      <c r="L154" s="26">
        <f>'10.01.17'!L125+'16.01.17'!L129+'23.01.17'!L143+'30.01.17'!L148+'06.02.17'!L151+'13.02.17'!L153+'20.02.17'!L153+'27.02.17'!L154+'06.03.17'!L154+'13.03.17'!L154+'20.03.17'!L154+'27.03.17'!L154+'03.04.17'!L154+'10.04.17'!L154+'18.04.17'!L154+'24.04.17'!L154+'03.05.17'!L154+'10.05.17'!L154+'15.05.17'!L154+'22.05.17'!L154+'29.05.17'!L154+'06.06.17'!L154+'12.06.17'!L154+'19.06.17'!L154+'26.06.17'!L154+'03.07.17'!L154+'10.07.17'!L154+'17.07.17'!L154+'24.07.17'!L154+'31.07.17'!L154+'07.08.17'!L154+'14.08.17'!L154+'21.08.17'!L154+'28.08.17'!L154+'04.09.17'!L154+'11.09.17'!L154+'18.09.17'!L154+'25.09.17'!L154+'02.10.17'!L154+'09.10.17'!L154+'16.10.17'!L154+'23.10.17'!L154+'30.10.17'!L154+'06.11.17'!L154+'13.11.17'!L154+'20.11.17'!L154+'27.11.17'!L154+'04.12.17'!L154+'11.12.17'!L154+'18.12.17'!L154+'25.12.17'!L154+'02.01.18'!L154</f>
        <v>23237.69</v>
      </c>
      <c r="M154" s="27">
        <f t="shared" si="13"/>
        <v>0</v>
      </c>
      <c r="N154" s="25">
        <f>'10.01.17'!N125+'16.01.17'!N129+'23.01.17'!N143+'30.01.17'!N148+'06.02.17'!N151+'13.02.17'!N153+'20.02.17'!N153+'27.02.17'!N154+'06.03.17'!N154+'13.03.17'!N154+'20.03.17'!N154+'27.03.17'!N154+'03.04.17'!N154+'10.04.17'!N154+'18.04.17'!N154+'24.04.17'!N154+'03.05.17'!N154+'10.05.17'!N154+'15.05.17'!N154+'22.05.17'!N154+'29.05.17'!N154+'06.06.17'!N154+'12.06.17'!N154+'19.06.17'!N154+'26.06.17'!N154+'03.07.17'!N154+'10.07.17'!N154+'17.07.17'!N154+'24.07.17'!N154+'31.07.17'!N154+'07.08.17'!N154+'14.08.17'!N154+'21.08.17'!N154+'28.08.17'!N154+'04.09.17'!N154+'11.09.17'!N154+'18.09.17'!N154+'25.09.17'!N154+'02.10.17'!N154+'09.10.17'!N154+'16.10.17'!N154+'23.10.17'!N154+'30.10.17'!N154+'06.11.17'!N154+'13.11.17'!N154+'20.11.17'!N154+'27.11.17'!N154+'04.12.17'!N154+'11.12.17'!N154+'18.12.17'!N154+'25.12.17'!N154+'02.01.18'!N154</f>
        <v>25</v>
      </c>
      <c r="O154" s="26">
        <f>'10.01.17'!O125+'16.01.17'!O129+'23.01.17'!O143+'30.01.17'!O148+'06.02.17'!O151+'13.02.17'!O153+'20.02.17'!O153+'27.02.17'!O154+'06.03.17'!O154+'13.03.17'!O154+'20.03.17'!O154+'27.03.17'!O154+'03.04.17'!O154+'10.04.17'!O154+'18.04.17'!O154+'24.04.17'!O154+'03.05.17'!O154+'10.05.17'!O154+'15.05.17'!O154+'22.05.17'!O154+'29.05.17'!O154+'06.06.17'!O154+'12.06.17'!O154+'19.06.17'!O154+'26.06.17'!O154+'03.07.17'!O154+'10.07.17'!O154+'17.07.17'!O154+'24.07.17'!O154+'31.07.17'!O154+'07.08.17'!O154+'14.08.17'!O154+'21.08.17'!O154+'28.08.17'!O154+'04.09.17'!O154+'11.09.17'!O154+'18.09.17'!O154+'25.09.17'!O154+'02.10.17'!O154+'09.10.17'!O154+'16.10.17'!O154+'23.10.17'!O154+'30.10.17'!O154+'06.11.17'!O154+'13.11.17'!O154+'20.11.17'!O154+'27.11.17'!O154+'04.12.17'!O154+'11.12.17'!O154+'18.12.17'!O154+'25.12.17'!O154+'02.01.18'!O154</f>
        <v>57186.75</v>
      </c>
      <c r="P154" s="26">
        <f>'10.01.17'!P125+'16.01.17'!P129+'23.01.17'!P143+'30.01.17'!P148+'06.02.17'!P151+'13.02.17'!P153+'20.02.17'!P153+'27.02.17'!P154+'06.03.17'!P154+'13.03.17'!P154+'20.03.17'!P154+'27.03.17'!P154+'03.04.17'!P154+'10.04.17'!P154+'18.04.17'!P154+'24.04.17'!P154+'03.05.17'!P154+'10.05.17'!P154+'15.05.17'!P154+'22.05.17'!P154+'29.05.17'!P154+'06.06.17'!P154+'12.06.17'!P154+'19.06.17'!P154+'26.06.17'!P154+'03.07.17'!P154+'10.07.17'!P154+'17.07.17'!P154+'24.07.17'!P154+'31.07.17'!P154+'07.08.17'!P154+'14.08.17'!P154+'21.08.17'!P154+'28.08.17'!P154+'04.09.17'!P154+'11.09.17'!P154+'18.09.17'!P154+'25.09.17'!P154+'02.10.17'!P154+'09.10.17'!P154+'16.10.17'!P154+'23.10.17'!P154+'30.10.17'!P154+'06.11.17'!P154+'13.11.17'!P154+'20.11.17'!P154+'27.11.17'!P154+'04.12.17'!P154+'11.12.17'!P154+'18.12.17'!P154+'25.12.17'!P154+'02.01.18'!P154</f>
        <v>57186.749999999993</v>
      </c>
      <c r="Q154" s="30">
        <f t="shared" si="14"/>
        <v>0</v>
      </c>
      <c r="R154" s="2">
        <v>1</v>
      </c>
      <c r="S154" s="2">
        <v>0</v>
      </c>
      <c r="T154" s="2" t="str">
        <f t="shared" si="15"/>
        <v/>
      </c>
      <c r="U154" s="2" t="str">
        <f t="shared" si="16"/>
        <v/>
      </c>
      <c r="V154" s="2" t="str">
        <f t="shared" si="17"/>
        <v/>
      </c>
      <c r="X154" s="60"/>
    </row>
    <row r="155" spans="1:24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f>'10.01.17'!H126+'16.01.17'!H130+'23.01.17'!H144+'30.01.17'!H149+'06.02.17'!H152+'13.02.17'!H154+'20.02.17'!H154+'27.02.17'!H155+'06.03.17'!H155+'13.03.17'!H155+'20.03.17'!H155+'27.03.17'!H155+'03.04.17'!H155+'10.04.17'!H155+'18.04.17'!H155+'24.04.17'!H155+'03.05.17'!H155+'10.05.17'!H155+'15.05.17'!H155+'22.05.17'!H155+'29.05.17'!H155+'06.06.17'!H155+'12.06.17'!H155+'19.06.17'!H155+'26.06.17'!H155+'03.07.17'!H155+'10.07.17'!H155+'17.07.17'!H155+'24.07.17'!H155+'31.07.17'!H155+'07.08.17'!H155+'14.08.17'!H155+'21.08.17'!H155+'28.08.17'!H155+'04.09.17'!H155+'11.09.17'!H155+'18.09.17'!H155+'25.09.17'!H155+'02.10.17'!H155+'09.10.17'!H155+'16.10.17'!H155+'23.10.17'!H155+'30.10.17'!H155+'06.11.17'!H155+'13.11.17'!H155+'20.11.17'!H155+'27.11.17'!H155+'04.12.17'!H155+'11.12.17'!H155+'18.12.17'!H155+'25.12.17'!H155+'02.01.18'!H155</f>
        <v>7</v>
      </c>
      <c r="I155" s="25">
        <f>'10.01.17'!I126+'16.01.17'!I130+'23.01.17'!I144+'30.01.17'!I149+'06.02.17'!I152+'13.02.17'!I154+'20.02.17'!I154+'27.02.17'!I155+'06.03.17'!I155+'13.03.17'!I155+'20.03.17'!I155+'27.03.17'!I155+'03.04.17'!I155+'10.04.17'!I155+'18.04.17'!I155+'24.04.17'!I155+'03.05.17'!I155+'10.05.17'!I155+'15.05.17'!I155+'22.05.17'!I155+'29.05.17'!I155+'06.06.17'!I155+'12.06.17'!I155+'19.06.17'!I155+'26.06.17'!I155+'03.07.17'!I155+'10.07.17'!I155+'17.07.17'!I155+'24.07.17'!I155+'31.07.17'!I155+'07.08.17'!I155+'14.08.17'!I155+'21.08.17'!I155+'28.08.17'!I155+'04.09.17'!I155+'11.09.17'!I155+'18.09.17'!I155+'25.09.17'!I155+'02.10.17'!I155+'09.10.17'!I155+'16.10.17'!I155+'23.10.17'!I155+'30.10.17'!I155+'06.11.17'!I155+'13.11.17'!I155+'20.11.17'!I155+'27.11.17'!I155+'04.12.17'!I155+'11.12.17'!I155+'18.12.17'!I155+'25.12.17'!I155+'02.01.18'!I155</f>
        <v>4</v>
      </c>
      <c r="J155" s="25">
        <f>'10.01.17'!J126+'16.01.17'!J130+'23.01.17'!J144+'30.01.17'!J149+'06.02.17'!J152+'13.02.17'!J154+'20.02.17'!J154+'27.02.17'!J155+'06.03.17'!J155+'13.03.17'!J155+'20.03.17'!J155+'27.03.17'!J155+'03.04.17'!J155+'10.04.17'!J155+'18.04.17'!J155+'24.04.17'!J155+'03.05.17'!J155+'10.05.17'!J155+'15.05.17'!J155+'22.05.17'!J155+'29.05.17'!J155+'06.06.17'!J155+'12.06.17'!J155+'19.06.17'!J155+'26.06.17'!J155+'03.07.17'!J155+'10.07.17'!J155+'17.07.17'!J155+'24.07.17'!J155+'31.07.17'!J155+'07.08.17'!J155+'14.08.17'!J155+'21.08.17'!J155+'28.08.17'!J155+'04.09.17'!J155+'11.09.17'!J155+'18.09.17'!J155+'25.09.17'!J155+'02.10.17'!J155+'09.10.17'!J155+'16.10.17'!J155+'23.10.17'!J155+'30.10.17'!J155+'06.11.17'!J155+'13.11.17'!J155+'20.11.17'!J155+'27.11.17'!J155+'04.12.17'!J155+'11.12.17'!J155+'18.12.17'!J155+'25.12.17'!J155+'02.01.18'!J155</f>
        <v>4</v>
      </c>
      <c r="K155" s="26">
        <f>'10.01.17'!K126+'16.01.17'!K130+'23.01.17'!K144+'30.01.17'!K149+'06.02.17'!K152+'13.02.17'!K154+'20.02.17'!K154+'27.02.17'!K155+'06.03.17'!K155+'13.03.17'!K155+'20.03.17'!K155+'27.03.17'!K155+'03.04.17'!K155+'10.04.17'!K155+'18.04.17'!K155+'24.04.17'!K155+'03.05.17'!K155+'10.05.17'!K155+'15.05.17'!K155+'22.05.17'!K155+'29.05.17'!K155+'06.06.17'!K155+'12.06.17'!K155+'19.06.17'!K155+'26.06.17'!K155+'03.07.17'!K155+'10.07.17'!K155+'17.07.17'!K155+'24.07.17'!K155+'31.07.17'!K155+'07.08.17'!K155+'14.08.17'!K155+'21.08.17'!K155+'28.08.17'!K155+'04.09.17'!K155+'11.09.17'!K155+'18.09.17'!K155+'25.09.17'!K155+'02.10.17'!K155+'09.10.17'!K155+'16.10.17'!K155+'23.10.17'!K155+'30.10.17'!K155+'06.11.17'!K155+'13.11.17'!K155+'20.11.17'!K155+'27.11.17'!K155+'04.12.17'!K155+'11.12.17'!K155+'18.12.17'!K155+'25.12.17'!K155+'02.01.18'!K155</f>
        <v>3486.22</v>
      </c>
      <c r="L155" s="26">
        <f>'10.01.17'!L126+'16.01.17'!L130+'23.01.17'!L144+'30.01.17'!L149+'06.02.17'!L152+'13.02.17'!L154+'20.02.17'!L154+'27.02.17'!L155+'06.03.17'!L155+'13.03.17'!L155+'20.03.17'!L155+'27.03.17'!L155+'03.04.17'!L155+'10.04.17'!L155+'18.04.17'!L155+'24.04.17'!L155+'03.05.17'!L155+'10.05.17'!L155+'15.05.17'!L155+'22.05.17'!L155+'29.05.17'!L155+'06.06.17'!L155+'12.06.17'!L155+'19.06.17'!L155+'26.06.17'!L155+'03.07.17'!L155+'10.07.17'!L155+'17.07.17'!L155+'24.07.17'!L155+'31.07.17'!L155+'07.08.17'!L155+'14.08.17'!L155+'21.08.17'!L155+'28.08.17'!L155+'04.09.17'!L155+'11.09.17'!L155+'18.09.17'!L155+'25.09.17'!L155+'02.10.17'!L155+'09.10.17'!L155+'16.10.17'!L155+'23.10.17'!L155+'30.10.17'!L155+'06.11.17'!L155+'13.11.17'!L155+'20.11.17'!L155+'27.11.17'!L155+'04.12.17'!L155+'11.12.17'!L155+'18.12.17'!L155+'25.12.17'!L155+'02.01.18'!L155</f>
        <v>3486.22</v>
      </c>
      <c r="M155" s="27">
        <f t="shared" si="13"/>
        <v>0</v>
      </c>
      <c r="N155" s="25">
        <f>'10.01.17'!N126+'16.01.17'!N130+'23.01.17'!N144+'30.01.17'!N149+'06.02.17'!N152+'13.02.17'!N154+'20.02.17'!N154+'27.02.17'!N155+'06.03.17'!N155+'13.03.17'!N155+'20.03.17'!N155+'27.03.17'!N155+'03.04.17'!N155+'10.04.17'!N155+'18.04.17'!N155+'24.04.17'!N155+'03.05.17'!N155+'10.05.17'!N155+'15.05.17'!N155+'22.05.17'!N155+'29.05.17'!N155+'06.06.17'!N155+'12.06.17'!N155+'19.06.17'!N155+'26.06.17'!N155+'03.07.17'!N155+'10.07.17'!N155+'17.07.17'!N155+'24.07.17'!N155+'31.07.17'!N155+'07.08.17'!N155+'14.08.17'!N155+'21.08.17'!N155+'28.08.17'!N155+'04.09.17'!N155+'11.09.17'!N155+'18.09.17'!N155+'25.09.17'!N155+'02.10.17'!N155+'09.10.17'!N155+'16.10.17'!N155+'23.10.17'!N155+'30.10.17'!N155+'06.11.17'!N155+'13.11.17'!N155+'20.11.17'!N155+'27.11.17'!N155+'04.12.17'!N155+'11.12.17'!N155+'18.12.17'!N155+'25.12.17'!N155+'02.01.18'!N155</f>
        <v>19</v>
      </c>
      <c r="O155" s="26">
        <f>'10.01.17'!O126+'16.01.17'!O130+'23.01.17'!O144+'30.01.17'!O149+'06.02.17'!O152+'13.02.17'!O154+'20.02.17'!O154+'27.02.17'!O155+'06.03.17'!O155+'13.03.17'!O155+'20.03.17'!O155+'27.03.17'!O155+'03.04.17'!O155+'10.04.17'!O155+'18.04.17'!O155+'24.04.17'!O155+'03.05.17'!O155+'10.05.17'!O155+'15.05.17'!O155+'22.05.17'!O155+'29.05.17'!O155+'06.06.17'!O155+'12.06.17'!O155+'19.06.17'!O155+'26.06.17'!O155+'03.07.17'!O155+'10.07.17'!O155+'17.07.17'!O155+'24.07.17'!O155+'31.07.17'!O155+'07.08.17'!O155+'14.08.17'!O155+'21.08.17'!O155+'28.08.17'!O155+'04.09.17'!O155+'11.09.17'!O155+'18.09.17'!O155+'25.09.17'!O155+'02.10.17'!O155+'09.10.17'!O155+'16.10.17'!O155+'23.10.17'!O155+'30.10.17'!O155+'06.11.17'!O155+'13.11.17'!O155+'20.11.17'!O155+'27.11.17'!O155+'04.12.17'!O155+'11.12.17'!O155+'18.12.17'!O155+'25.12.17'!O155+'02.01.18'!O155</f>
        <v>16792.949999999997</v>
      </c>
      <c r="P155" s="26">
        <f>'10.01.17'!P126+'16.01.17'!P130+'23.01.17'!P144+'30.01.17'!P149+'06.02.17'!P152+'13.02.17'!P154+'20.02.17'!P154+'27.02.17'!P155+'06.03.17'!P155+'13.03.17'!P155+'20.03.17'!P155+'27.03.17'!P155+'03.04.17'!P155+'10.04.17'!P155+'18.04.17'!P155+'24.04.17'!P155+'03.05.17'!P155+'10.05.17'!P155+'15.05.17'!P155+'22.05.17'!P155+'29.05.17'!P155+'06.06.17'!P155+'12.06.17'!P155+'19.06.17'!P155+'26.06.17'!P155+'03.07.17'!P155+'10.07.17'!P155+'17.07.17'!P155+'24.07.17'!P155+'31.07.17'!P155+'07.08.17'!P155+'14.08.17'!P155+'21.08.17'!P155+'28.08.17'!P155+'04.09.17'!P155+'11.09.17'!P155+'18.09.17'!P155+'25.09.17'!P155+'02.10.17'!P155+'09.10.17'!P155+'16.10.17'!P155+'23.10.17'!P155+'30.10.17'!P155+'06.11.17'!P155+'13.11.17'!P155+'20.11.17'!P155+'27.11.17'!P155+'04.12.17'!P155+'11.12.17'!P155+'18.12.17'!P155+'25.12.17'!P155+'02.01.18'!P155</f>
        <v>16792.949999999997</v>
      </c>
      <c r="Q155" s="30">
        <f t="shared" si="14"/>
        <v>0</v>
      </c>
      <c r="R155" s="2">
        <v>1</v>
      </c>
      <c r="S155" s="2">
        <v>0</v>
      </c>
      <c r="T155" s="2" t="str">
        <f t="shared" si="15"/>
        <v/>
      </c>
      <c r="U155" s="2" t="str">
        <f t="shared" si="16"/>
        <v/>
      </c>
      <c r="V155" s="2" t="str">
        <f t="shared" si="17"/>
        <v/>
      </c>
      <c r="X155" s="60"/>
    </row>
    <row r="156" spans="1:24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f>'23.01.17'!H145+'30.01.17'!H150+'06.02.17'!H153+'13.02.17'!H155+'20.02.17'!H155+'27.02.17'!H156+'06.03.17'!H156+'13.03.17'!H156+'20.03.17'!H156+'27.03.17'!H156+'03.04.17'!H156+'10.04.17'!H156+'18.04.17'!H156+'24.04.17'!H156+'03.05.17'!H156+'10.05.17'!H156+'15.05.17'!H156+'22.05.17'!H156+'29.05.17'!H156+'06.06.17'!H156+'12.06.17'!H156+'19.06.17'!H156+'26.06.17'!H156+'03.07.17'!H156+'10.07.17'!H156+'17.07.17'!H156+'24.07.17'!H156+'31.07.17'!H156+'07.08.17'!H156+'14.08.17'!H156+'21.08.17'!H156+'28.08.17'!H156+'04.09.17'!H156+'11.09.17'!H156+'18.09.17'!H156+'25.09.17'!H156+'02.10.17'!H156+'09.10.17'!H156+'16.10.17'!H156+'23.10.17'!H156+'30.10.17'!H156+'06.11.17'!H156+'13.11.17'!H156+'20.11.17'!H156+'27.11.17'!H156+'04.12.17'!H156+'11.12.17'!H156+'18.12.17'!H156+'25.12.17'!H156+'02.01.18'!H156</f>
        <v>13</v>
      </c>
      <c r="I156" s="25">
        <f>'23.01.17'!I145+'30.01.17'!I150+'06.02.17'!I153+'13.02.17'!I155+'20.02.17'!I155+'27.02.17'!I156+'06.03.17'!I156+'13.03.17'!I156+'20.03.17'!I156+'27.03.17'!I156+'03.04.17'!I156+'10.04.17'!I156+'18.04.17'!I156+'24.04.17'!I156+'03.05.17'!I156+'10.05.17'!I156+'15.05.17'!I156+'22.05.17'!I156+'29.05.17'!I156+'06.06.17'!I156+'12.06.17'!I156+'19.06.17'!I156+'26.06.17'!I156+'03.07.17'!I156+'10.07.17'!I156+'17.07.17'!I156+'24.07.17'!I156+'31.07.17'!I156+'07.08.17'!I156+'14.08.17'!I156+'21.08.17'!I156+'28.08.17'!I156+'04.09.17'!I156+'11.09.17'!I156+'18.09.17'!I156+'25.09.17'!I156+'02.10.17'!I156+'09.10.17'!I156+'16.10.17'!I156+'23.10.17'!I156+'30.10.17'!I156+'06.11.17'!I156+'13.11.17'!I156+'20.11.17'!I156+'27.11.17'!I156+'04.12.17'!I156+'11.12.17'!I156+'18.12.17'!I156+'25.12.17'!I156+'02.01.18'!I156</f>
        <v>3</v>
      </c>
      <c r="J156" s="25">
        <f>'23.01.17'!J145+'30.01.17'!J150+'06.02.17'!J153+'13.02.17'!J155+'20.02.17'!J155+'27.02.17'!J156+'06.03.17'!J156+'13.03.17'!J156+'20.03.17'!J156+'27.03.17'!J156+'03.04.17'!J156+'10.04.17'!J156+'18.04.17'!J156+'24.04.17'!J156+'03.05.17'!J156+'10.05.17'!J156+'15.05.17'!J156+'22.05.17'!J156+'29.05.17'!J156+'06.06.17'!J156+'12.06.17'!J156+'19.06.17'!J156+'26.06.17'!J156+'03.07.17'!J156+'10.07.17'!J156+'17.07.17'!J156+'24.07.17'!J156+'31.07.17'!J156+'07.08.17'!J156+'14.08.17'!J156+'21.08.17'!J156+'28.08.17'!J156+'04.09.17'!J156+'11.09.17'!J156+'18.09.17'!J156+'25.09.17'!J156+'02.10.17'!J156+'09.10.17'!J156+'16.10.17'!J156+'23.10.17'!J156+'30.10.17'!J156+'06.11.17'!J156+'13.11.17'!J156+'20.11.17'!J156+'27.11.17'!J156+'04.12.17'!J156+'11.12.17'!J156+'18.12.17'!J156+'25.12.17'!J156+'02.01.18'!J156</f>
        <v>3</v>
      </c>
      <c r="K156" s="26">
        <f>'23.01.17'!K145+'30.01.17'!K150+'06.02.17'!K153+'13.02.17'!K155+'20.02.17'!K155+'27.02.17'!K156+'06.03.17'!K156+'13.03.17'!K156+'20.03.17'!K156+'27.03.17'!K156+'03.04.17'!K156+'10.04.17'!K156+'18.04.17'!K156+'24.04.17'!K156+'03.05.17'!K156+'10.05.17'!K156+'15.05.17'!K156+'22.05.17'!K156+'29.05.17'!K156+'06.06.17'!K156+'12.06.17'!K156+'19.06.17'!K156+'26.06.17'!K156+'03.07.17'!K156+'10.07.17'!K156+'17.07.17'!K156+'24.07.17'!K156+'31.07.17'!K156+'07.08.17'!K156+'14.08.17'!K156+'21.08.17'!K156+'28.08.17'!K156+'04.09.17'!K156+'11.09.17'!K156+'18.09.17'!K156+'25.09.17'!K156+'02.10.17'!K156+'09.10.17'!K156+'16.10.17'!K156+'23.10.17'!K156+'30.10.17'!K156+'06.11.17'!K156+'13.11.17'!K156+'20.11.17'!K156+'27.11.17'!K156+'04.12.17'!K156+'11.12.17'!K156+'18.12.17'!K156+'25.12.17'!K156+'02.01.18'!K156</f>
        <v>1366.7</v>
      </c>
      <c r="L156" s="26">
        <f>'23.01.17'!L145+'30.01.17'!L150+'06.02.17'!L153+'13.02.17'!L155+'20.02.17'!L155+'27.02.17'!L156+'06.03.17'!L156+'13.03.17'!L156+'20.03.17'!L156+'27.03.17'!L156+'03.04.17'!L156+'10.04.17'!L156+'18.04.17'!L156+'24.04.17'!L156+'03.05.17'!L156+'10.05.17'!L156+'15.05.17'!L156+'22.05.17'!L156+'29.05.17'!L156+'06.06.17'!L156+'12.06.17'!L156+'19.06.17'!L156+'26.06.17'!L156+'03.07.17'!L156+'10.07.17'!L156+'17.07.17'!L156+'24.07.17'!L156+'31.07.17'!L156+'07.08.17'!L156+'14.08.17'!L156+'21.08.17'!L156+'28.08.17'!L156+'04.09.17'!L156+'11.09.17'!L156+'18.09.17'!L156+'25.09.17'!L156+'02.10.17'!L156+'09.10.17'!L156+'16.10.17'!L156+'23.10.17'!L156+'30.10.17'!L156+'06.11.17'!L156+'13.11.17'!L156+'20.11.17'!L156+'27.11.17'!L156+'04.12.17'!L156+'11.12.17'!L156+'18.12.17'!L156+'25.12.17'!L156+'02.01.18'!L156</f>
        <v>1366.7</v>
      </c>
      <c r="M156" s="27">
        <f t="shared" si="13"/>
        <v>0</v>
      </c>
      <c r="N156" s="25">
        <f>'23.01.17'!N145+'30.01.17'!N150+'06.02.17'!N153+'13.02.17'!N155+'20.02.17'!N155+'27.02.17'!N156+'06.03.17'!N156+'13.03.17'!N156+'20.03.17'!N156+'27.03.17'!N156+'03.04.17'!N156+'10.04.17'!N156+'18.04.17'!N156+'24.04.17'!N156+'03.05.17'!N156+'10.05.17'!N156+'15.05.17'!N156+'22.05.17'!N156+'29.05.17'!N156+'06.06.17'!N156+'12.06.17'!N156+'19.06.17'!N156+'26.06.17'!N156+'03.07.17'!N156+'10.07.17'!N156+'17.07.17'!N156+'24.07.17'!N156+'31.07.17'!N156+'07.08.17'!N156+'14.08.17'!N156+'21.08.17'!N156+'28.08.17'!N156+'04.09.17'!N156+'11.09.17'!N156+'18.09.17'!N156+'25.09.17'!N156+'02.10.17'!N156+'09.10.17'!N156+'16.10.17'!N156+'23.10.17'!N156+'30.10.17'!N156+'06.11.17'!N156+'13.11.17'!N156+'20.11.17'!N156+'27.11.17'!N156+'04.12.17'!N156+'11.12.17'!N156+'18.12.17'!N156+'25.12.17'!N156+'02.01.18'!N156</f>
        <v>0</v>
      </c>
      <c r="O156" s="26">
        <f>'23.01.17'!O145+'30.01.17'!O150+'06.02.17'!O153+'13.02.17'!O155+'20.02.17'!O155+'27.02.17'!O156+'06.03.17'!O156+'13.03.17'!O156+'20.03.17'!O156+'27.03.17'!O156+'03.04.17'!O156+'10.04.17'!O156+'18.04.17'!O156+'24.04.17'!O156+'03.05.17'!O156+'10.05.17'!O156+'15.05.17'!O156+'22.05.17'!O156+'29.05.17'!O156+'06.06.17'!O156+'12.06.17'!O156+'19.06.17'!O156+'26.06.17'!O156+'03.07.17'!O156+'10.07.17'!O156+'17.07.17'!O156+'24.07.17'!O156+'31.07.17'!O156+'07.08.17'!O156+'14.08.17'!O156+'21.08.17'!O156+'28.08.17'!O156+'04.09.17'!O156+'11.09.17'!O156+'18.09.17'!O156+'25.09.17'!O156+'02.10.17'!O156+'09.10.17'!O156+'16.10.17'!O156+'23.10.17'!O156+'30.10.17'!O156+'06.11.17'!O156+'13.11.17'!O156+'20.11.17'!O156+'27.11.17'!O156+'04.12.17'!O156+'11.12.17'!O156+'18.12.17'!O156+'25.12.17'!O156+'02.01.18'!O156</f>
        <v>0</v>
      </c>
      <c r="P156" s="26">
        <f>'23.01.17'!P145+'30.01.17'!P150+'06.02.17'!P153+'13.02.17'!P155+'20.02.17'!P155+'27.02.17'!P156+'06.03.17'!P156+'13.03.17'!P156+'20.03.17'!P156+'27.03.17'!P156+'03.04.17'!P156+'10.04.17'!P156+'18.04.17'!P156+'24.04.17'!P156+'03.05.17'!P156+'10.05.17'!P156+'15.05.17'!P156+'22.05.17'!P156+'29.05.17'!P156+'06.06.17'!P156+'12.06.17'!P156+'19.06.17'!P156+'26.06.17'!P156+'03.07.17'!P156+'10.07.17'!P156+'17.07.17'!P156+'24.07.17'!P156+'31.07.17'!P156+'07.08.17'!P156+'14.08.17'!P156+'21.08.17'!P156+'28.08.17'!P156+'04.09.17'!P156+'11.09.17'!P156+'18.09.17'!P156+'25.09.17'!P156+'02.10.17'!P156+'09.10.17'!P156+'16.10.17'!P156+'23.10.17'!P156+'30.10.17'!P156+'06.11.17'!P156+'13.11.17'!P156+'20.11.17'!P156+'27.11.17'!P156+'04.12.17'!P156+'11.12.17'!P156+'18.12.17'!P156+'25.12.17'!P156+'02.01.18'!P156</f>
        <v>0</v>
      </c>
      <c r="Q156" s="30">
        <f t="shared" si="14"/>
        <v>0</v>
      </c>
      <c r="R156" s="2">
        <v>1</v>
      </c>
      <c r="S156" s="2">
        <v>0</v>
      </c>
      <c r="T156" s="2" t="str">
        <f t="shared" si="15"/>
        <v/>
      </c>
      <c r="U156" s="2" t="str">
        <f t="shared" si="16"/>
        <v/>
      </c>
      <c r="V156" s="2" t="str">
        <f t="shared" si="17"/>
        <v/>
      </c>
      <c r="X156" s="60"/>
    </row>
    <row r="157" spans="1:24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f>'10.01.17'!H127+'16.01.17'!H131+'23.01.17'!H146+'30.01.17'!H151+'06.02.17'!H154+'13.02.17'!H156+'20.02.17'!H156+'27.02.17'!H157+'06.03.17'!H157+'13.03.17'!H157+'20.03.17'!H157+'27.03.17'!H157+'03.04.17'!H157+'10.04.17'!H157+'18.04.17'!H157+'24.04.17'!H157+'03.05.17'!H157+'10.05.17'!H157+'15.05.17'!H157+'22.05.17'!H157+'29.05.17'!H157+'06.06.17'!H157+'12.06.17'!H157+'19.06.17'!H157+'26.06.17'!H157+'03.07.17'!H157+'10.07.17'!H157+'17.07.17'!H157+'24.07.17'!H157+'31.07.17'!H157+'07.08.17'!H157+'14.08.17'!H157+'21.08.17'!H157+'28.08.17'!H157+'04.09.17'!H157+'11.09.17'!H157+'18.09.17'!H157+'25.09.17'!H157+'02.10.17'!H157+'09.10.17'!H157+'16.10.17'!H157+'23.10.17'!H157+'30.10.17'!H157+'06.11.17'!H157+'13.11.17'!H157+'20.11.17'!H157+'27.11.17'!H157+'04.12.17'!H157+'11.12.17'!H157+'18.12.17'!H157+'25.12.17'!H157+'02.01.18'!H157</f>
        <v>18</v>
      </c>
      <c r="I157" s="25">
        <f>'10.01.17'!I127+'16.01.17'!I131+'23.01.17'!I146+'30.01.17'!I151+'06.02.17'!I154+'13.02.17'!I156+'20.02.17'!I156+'27.02.17'!I157+'06.03.17'!I157+'13.03.17'!I157+'20.03.17'!I157+'27.03.17'!I157+'03.04.17'!I157+'10.04.17'!I157+'18.04.17'!I157+'24.04.17'!I157+'03.05.17'!I157+'10.05.17'!I157+'15.05.17'!I157+'22.05.17'!I157+'29.05.17'!I157+'06.06.17'!I157+'12.06.17'!I157+'19.06.17'!I157+'26.06.17'!I157+'03.07.17'!I157+'10.07.17'!I157+'17.07.17'!I157+'24.07.17'!I157+'31.07.17'!I157+'07.08.17'!I157+'14.08.17'!I157+'21.08.17'!I157+'28.08.17'!I157+'04.09.17'!I157+'11.09.17'!I157+'18.09.17'!I157+'25.09.17'!I157+'02.10.17'!I157+'09.10.17'!I157+'16.10.17'!I157+'23.10.17'!I157+'30.10.17'!I157+'06.11.17'!I157+'13.11.17'!I157+'20.11.17'!I157+'27.11.17'!I157+'04.12.17'!I157+'11.12.17'!I157+'18.12.17'!I157+'25.12.17'!I157+'02.01.18'!I157</f>
        <v>16</v>
      </c>
      <c r="J157" s="25">
        <f>'10.01.17'!J127+'16.01.17'!J131+'23.01.17'!J146+'30.01.17'!J151+'06.02.17'!J154+'13.02.17'!J156+'20.02.17'!J156+'27.02.17'!J157+'06.03.17'!J157+'13.03.17'!J157+'20.03.17'!J157+'27.03.17'!J157+'03.04.17'!J157+'10.04.17'!J157+'18.04.17'!J157+'24.04.17'!J157+'03.05.17'!J157+'10.05.17'!J157+'15.05.17'!J157+'22.05.17'!J157+'29.05.17'!J157+'06.06.17'!J157+'12.06.17'!J157+'19.06.17'!J157+'26.06.17'!J157+'03.07.17'!J157+'10.07.17'!J157+'17.07.17'!J157+'24.07.17'!J157+'31.07.17'!J157+'07.08.17'!J157+'14.08.17'!J157+'21.08.17'!J157+'28.08.17'!J157+'04.09.17'!J157+'11.09.17'!J157+'18.09.17'!J157+'25.09.17'!J157+'02.10.17'!J157+'09.10.17'!J157+'16.10.17'!J157+'23.10.17'!J157+'30.10.17'!J157+'06.11.17'!J157+'13.11.17'!J157+'20.11.17'!J157+'27.11.17'!J157+'04.12.17'!J157+'11.12.17'!J157+'18.12.17'!J157+'25.12.17'!J157+'02.01.18'!J157</f>
        <v>21</v>
      </c>
      <c r="K157" s="26">
        <f>'10.01.17'!K127+'16.01.17'!K131+'23.01.17'!K146+'30.01.17'!K151+'06.02.17'!K154+'13.02.17'!K156+'20.02.17'!K156+'27.02.17'!K157+'06.03.17'!K157+'13.03.17'!K157+'20.03.17'!K157+'27.03.17'!K157+'03.04.17'!K157+'10.04.17'!K157+'18.04.17'!K157+'24.04.17'!K157+'03.05.17'!K157+'10.05.17'!K157+'15.05.17'!K157+'22.05.17'!K157+'29.05.17'!K157+'06.06.17'!K157+'12.06.17'!K157+'19.06.17'!K157+'26.06.17'!K157+'03.07.17'!K157+'10.07.17'!K157+'17.07.17'!K157+'24.07.17'!K157+'31.07.17'!K157+'07.08.17'!K157+'14.08.17'!K157+'21.08.17'!K157+'28.08.17'!K157+'04.09.17'!K157+'11.09.17'!K157+'18.09.17'!K157+'25.09.17'!K157+'02.10.17'!K157+'09.10.17'!K157+'16.10.17'!K157+'23.10.17'!K157+'30.10.17'!K157+'06.11.17'!K157+'13.11.17'!K157+'20.11.17'!K157+'27.11.17'!K157+'04.12.17'!K157+'11.12.17'!K157+'18.12.17'!K157+'25.12.17'!K157+'02.01.18'!K157</f>
        <v>24091.650000000005</v>
      </c>
      <c r="L157" s="26">
        <f>'10.01.17'!L127+'16.01.17'!L131+'23.01.17'!L146+'30.01.17'!L151+'06.02.17'!L154+'13.02.17'!L156+'20.02.17'!L156+'27.02.17'!L157+'06.03.17'!L157+'13.03.17'!L157+'20.03.17'!L157+'27.03.17'!L157+'03.04.17'!L157+'10.04.17'!L157+'18.04.17'!L157+'24.04.17'!L157+'03.05.17'!L157+'10.05.17'!L157+'15.05.17'!L157+'22.05.17'!L157+'29.05.17'!L157+'06.06.17'!L157+'12.06.17'!L157+'19.06.17'!L157+'26.06.17'!L157+'03.07.17'!L157+'10.07.17'!L157+'17.07.17'!L157+'24.07.17'!L157+'31.07.17'!L157+'07.08.17'!L157+'14.08.17'!L157+'21.08.17'!L157+'28.08.17'!L157+'04.09.17'!L157+'11.09.17'!L157+'18.09.17'!L157+'25.09.17'!L157+'02.10.17'!L157+'09.10.17'!L157+'16.10.17'!L157+'23.10.17'!L157+'30.10.17'!L157+'06.11.17'!L157+'13.11.17'!L157+'20.11.17'!L157+'27.11.17'!L157+'04.12.17'!L157+'11.12.17'!L157+'18.12.17'!L157+'25.12.17'!L157+'02.01.18'!L157</f>
        <v>24091.650000000005</v>
      </c>
      <c r="M157" s="27">
        <f t="shared" si="13"/>
        <v>0</v>
      </c>
      <c r="N157" s="25">
        <f>'10.01.17'!N127+'16.01.17'!N131+'23.01.17'!N146+'30.01.17'!N151+'06.02.17'!N154+'13.02.17'!N156+'20.02.17'!N156+'27.02.17'!N157+'06.03.17'!N157+'13.03.17'!N157+'20.03.17'!N157+'27.03.17'!N157+'03.04.17'!N157+'10.04.17'!N157+'18.04.17'!N157+'24.04.17'!N157+'03.05.17'!N157+'10.05.17'!N157+'15.05.17'!N157+'22.05.17'!N157+'29.05.17'!N157+'06.06.17'!N157+'12.06.17'!N157+'19.06.17'!N157+'26.06.17'!N157+'03.07.17'!N157+'10.07.17'!N157+'17.07.17'!N157+'24.07.17'!N157+'31.07.17'!N157+'07.08.17'!N157+'14.08.17'!N157+'21.08.17'!N157+'28.08.17'!N157+'04.09.17'!N157+'11.09.17'!N157+'18.09.17'!N157+'25.09.17'!N157+'02.10.17'!N157+'09.10.17'!N157+'16.10.17'!N157+'23.10.17'!N157+'30.10.17'!N157+'06.11.17'!N157+'13.11.17'!N157+'20.11.17'!N157+'27.11.17'!N157+'04.12.17'!N157+'11.12.17'!N157+'18.12.17'!N157+'25.12.17'!N157+'02.01.18'!N157</f>
        <v>22</v>
      </c>
      <c r="O157" s="26">
        <f>'10.01.17'!O127+'16.01.17'!O131+'23.01.17'!O146+'30.01.17'!O151+'06.02.17'!O154+'13.02.17'!O156+'20.02.17'!O156+'27.02.17'!O157+'06.03.17'!O157+'13.03.17'!O157+'20.03.17'!O157+'27.03.17'!O157+'03.04.17'!O157+'10.04.17'!O157+'18.04.17'!O157+'24.04.17'!O157+'03.05.17'!O157+'10.05.17'!O157+'15.05.17'!O157+'22.05.17'!O157+'29.05.17'!O157+'06.06.17'!O157+'12.06.17'!O157+'19.06.17'!O157+'26.06.17'!O157+'03.07.17'!O157+'10.07.17'!O157+'17.07.17'!O157+'24.07.17'!O157+'31.07.17'!O157+'07.08.17'!O157+'14.08.17'!O157+'21.08.17'!O157+'28.08.17'!O157+'04.09.17'!O157+'11.09.17'!O157+'18.09.17'!O157+'25.09.17'!O157+'02.10.17'!O157+'09.10.17'!O157+'16.10.17'!O157+'23.10.17'!O157+'30.10.17'!O157+'06.11.17'!O157+'13.11.17'!O157+'20.11.17'!O157+'27.11.17'!O157+'04.12.17'!O157+'11.12.17'!O157+'18.12.17'!O157+'25.12.17'!O157+'02.01.18'!O157</f>
        <v>35089.18</v>
      </c>
      <c r="P157" s="26">
        <f>'10.01.17'!P127+'16.01.17'!P131+'23.01.17'!P146+'30.01.17'!P151+'06.02.17'!P154+'13.02.17'!P156+'20.02.17'!P156+'27.02.17'!P157+'06.03.17'!P157+'13.03.17'!P157+'20.03.17'!P157+'27.03.17'!P157+'03.04.17'!P157+'10.04.17'!P157+'18.04.17'!P157+'24.04.17'!P157+'03.05.17'!P157+'10.05.17'!P157+'15.05.17'!P157+'22.05.17'!P157+'29.05.17'!P157+'06.06.17'!P157+'12.06.17'!P157+'19.06.17'!P157+'26.06.17'!P157+'03.07.17'!P157+'10.07.17'!P157+'17.07.17'!P157+'24.07.17'!P157+'31.07.17'!P157+'07.08.17'!P157+'14.08.17'!P157+'21.08.17'!P157+'28.08.17'!P157+'04.09.17'!P157+'11.09.17'!P157+'18.09.17'!P157+'25.09.17'!P157+'02.10.17'!P157+'09.10.17'!P157+'16.10.17'!P157+'23.10.17'!P157+'30.10.17'!P157+'06.11.17'!P157+'13.11.17'!P157+'20.11.17'!P157+'27.11.17'!P157+'04.12.17'!P157+'11.12.17'!P157+'18.12.17'!P157+'25.12.17'!P157+'02.01.18'!P157</f>
        <v>35089.18</v>
      </c>
      <c r="Q157" s="30">
        <f t="shared" si="14"/>
        <v>0</v>
      </c>
      <c r="R157" s="2">
        <v>1</v>
      </c>
      <c r="S157" s="2">
        <v>0</v>
      </c>
      <c r="T157" s="2" t="str">
        <f t="shared" si="15"/>
        <v/>
      </c>
      <c r="U157" s="2" t="str">
        <f t="shared" si="16"/>
        <v/>
      </c>
      <c r="V157" s="2" t="str">
        <f t="shared" si="17"/>
        <v/>
      </c>
      <c r="X157" s="60"/>
    </row>
    <row r="158" spans="1:24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f>'27.02.17'!H158+'06.03.17'!H158+'13.03.17'!H158+'20.03.17'!H158+'27.03.17'!H158+'03.04.17'!H158+'10.04.17'!H158+'18.04.17'!H158+'24.04.17'!H158+'03.05.17'!H158+'10.05.17'!H158+'15.05.17'!H158+'22.05.17'!H158+'29.05.17'!H158+'06.06.17'!H158+'12.06.17'!H158+'19.06.17'!H158+'26.06.17'!H158+'03.07.17'!H158+'10.07.17'!H158+'17.07.17'!H158+'24.07.17'!H158+'31.07.17'!H158+'07.08.17'!H158+'14.08.17'!H158+'21.08.17'!H158+'28.08.17'!H158+'04.09.17'!H158+'11.09.17'!H158+'18.09.17'!H158+'25.09.17'!H158+'02.10.17'!H158+'09.10.17'!H158+'16.10.17'!H158+'23.10.17'!H158+'30.10.17'!H158+'06.11.17'!H158+'13.11.17'!H158+'20.11.17'!H158+'27.11.17'!H158+'04.12.17'!H158+'11.12.17'!H158+'18.12.17'!H158+'25.12.17'!H158+'02.01.18'!H158</f>
        <v>29</v>
      </c>
      <c r="I158" s="25">
        <f>'27.02.17'!I158+'06.03.17'!I158+'13.03.17'!I158+'20.03.17'!I158+'27.03.17'!I158+'03.04.17'!I158+'10.04.17'!I158+'18.04.17'!I158+'24.04.17'!I158+'03.05.17'!I158+'10.05.17'!I158+'15.05.17'!I158+'22.05.17'!I158+'29.05.17'!I158+'06.06.17'!I158+'12.06.17'!I158+'19.06.17'!I158+'26.06.17'!I158+'03.07.17'!I158+'10.07.17'!I158+'17.07.17'!I158+'24.07.17'!I158+'31.07.17'!I158+'07.08.17'!I158+'14.08.17'!I158+'21.08.17'!I158+'28.08.17'!I158+'04.09.17'!I158+'11.09.17'!I158+'18.09.17'!I158+'25.09.17'!I158+'02.10.17'!I158+'09.10.17'!I158+'16.10.17'!I158+'23.10.17'!I158+'30.10.17'!I158+'06.11.17'!I158+'13.11.17'!I158+'20.11.17'!I158+'27.11.17'!I158+'04.12.17'!I158+'11.12.17'!I158+'18.12.17'!I158+'25.12.17'!I158+'02.01.18'!I158</f>
        <v>9</v>
      </c>
      <c r="J158" s="25">
        <f>'27.02.17'!J158+'06.03.17'!J158+'13.03.17'!J158+'20.03.17'!J158+'27.03.17'!J158+'03.04.17'!J158+'10.04.17'!J158+'18.04.17'!J158+'24.04.17'!J158+'03.05.17'!J158+'10.05.17'!J158+'15.05.17'!J158+'22.05.17'!J158+'29.05.17'!J158+'06.06.17'!J158+'12.06.17'!J158+'19.06.17'!J158+'26.06.17'!J158+'03.07.17'!J158+'10.07.17'!J158+'17.07.17'!J158+'24.07.17'!J158+'31.07.17'!J158+'07.08.17'!J158+'14.08.17'!J158+'21.08.17'!J158+'28.08.17'!J158+'04.09.17'!J158+'11.09.17'!J158+'18.09.17'!J158+'25.09.17'!J158+'02.10.17'!J158+'09.10.17'!J158+'16.10.17'!J158+'23.10.17'!J158+'30.10.17'!J158+'06.11.17'!J158+'13.11.17'!J158+'20.11.17'!J158+'27.11.17'!J158+'04.12.17'!J158+'11.12.17'!J158+'18.12.17'!J158+'25.12.17'!J158+'02.01.18'!J158</f>
        <v>10</v>
      </c>
      <c r="K158" s="26">
        <f>'27.02.17'!K158+'06.03.17'!K158+'13.03.17'!K158+'20.03.17'!K158+'27.03.17'!K158+'03.04.17'!K158+'10.04.17'!K158+'18.04.17'!K158+'24.04.17'!K158+'03.05.17'!K158+'10.05.17'!K158+'15.05.17'!K158+'22.05.17'!K158+'29.05.17'!K158+'06.06.17'!K158+'12.06.17'!K158+'19.06.17'!K158+'26.06.17'!K158+'03.07.17'!K158+'10.07.17'!K158+'17.07.17'!K158+'24.07.17'!K158+'31.07.17'!K158+'07.08.17'!K158+'14.08.17'!K158+'21.08.17'!K158+'28.08.17'!K158+'04.09.17'!K158+'11.09.17'!K158+'18.09.17'!K158+'25.09.17'!K158+'02.10.17'!K158+'09.10.17'!K158+'16.10.17'!K158+'23.10.17'!K158+'30.10.17'!K158+'06.11.17'!K158+'13.11.17'!K158+'20.11.17'!K158+'27.11.17'!K158+'04.12.17'!K158+'11.12.17'!K158+'18.12.17'!K158+'25.12.17'!K158+'02.01.18'!K158</f>
        <v>9549.9600000000009</v>
      </c>
      <c r="L158" s="26">
        <f>'27.02.17'!L158+'06.03.17'!L158+'13.03.17'!L158+'20.03.17'!L158+'27.03.17'!L158+'03.04.17'!L158+'10.04.17'!L158+'18.04.17'!L158+'24.04.17'!L158+'03.05.17'!L158+'10.05.17'!L158+'15.05.17'!L158+'22.05.17'!L158+'29.05.17'!L158+'06.06.17'!L158+'12.06.17'!L158+'19.06.17'!L158+'26.06.17'!L158+'03.07.17'!L158+'10.07.17'!L158+'17.07.17'!L158+'24.07.17'!L158+'31.07.17'!L158+'07.08.17'!L158+'14.08.17'!L158+'21.08.17'!L158+'28.08.17'!L158+'04.09.17'!L158+'11.09.17'!L158+'18.09.17'!L158+'25.09.17'!L158+'02.10.17'!L158+'09.10.17'!L158+'16.10.17'!L158+'23.10.17'!L158+'30.10.17'!L158+'06.11.17'!L158+'13.11.17'!L158+'20.11.17'!L158+'27.11.17'!L158+'04.12.17'!L158+'11.12.17'!L158+'18.12.17'!L158+'25.12.17'!L158+'02.01.18'!L158</f>
        <v>9549.9599999999991</v>
      </c>
      <c r="M158" s="27">
        <f t="shared" si="13"/>
        <v>0</v>
      </c>
      <c r="N158" s="25">
        <f>'27.02.17'!N158+'06.03.17'!N158+'13.03.17'!N158+'20.03.17'!N158+'27.03.17'!N158+'03.04.17'!N158+'10.04.17'!N158+'18.04.17'!N158+'24.04.17'!N158+'03.05.17'!N158+'10.05.17'!N158+'15.05.17'!N158+'22.05.17'!N158+'29.05.17'!N158+'06.06.17'!N158+'12.06.17'!N158+'19.06.17'!N158+'26.06.17'!N158+'03.07.17'!N158+'10.07.17'!N158+'17.07.17'!N158+'24.07.17'!N158+'31.07.17'!N158+'07.08.17'!N158+'14.08.17'!N158+'21.08.17'!N158+'28.08.17'!N158+'04.09.17'!N158+'11.09.17'!N158+'18.09.17'!N158+'25.09.17'!N158+'02.10.17'!N158+'09.10.17'!N158+'16.10.17'!N158+'23.10.17'!N158+'30.10.17'!N158+'06.11.17'!N158+'13.11.17'!N158+'20.11.17'!N158+'27.11.17'!N158+'04.12.17'!N158+'11.12.17'!N158+'18.12.17'!N158+'25.12.17'!N158+'02.01.18'!N158</f>
        <v>0</v>
      </c>
      <c r="O158" s="26">
        <f>'27.02.17'!O158+'06.03.17'!O158+'13.03.17'!O158+'20.03.17'!O158+'27.03.17'!O158+'03.04.17'!O158+'10.04.17'!O158+'18.04.17'!O158+'24.04.17'!O158+'03.05.17'!O158+'10.05.17'!O158+'15.05.17'!O158+'22.05.17'!O158+'29.05.17'!O158+'06.06.17'!O158+'12.06.17'!O158+'19.06.17'!O158+'26.06.17'!O158+'03.07.17'!O158+'10.07.17'!O158+'17.07.17'!O158+'24.07.17'!O158+'31.07.17'!O158+'07.08.17'!O158+'14.08.17'!O158+'21.08.17'!O158+'28.08.17'!O158+'04.09.17'!O158+'11.09.17'!O158+'18.09.17'!O158+'25.09.17'!O158+'02.10.17'!O158+'09.10.17'!O158+'16.10.17'!O158+'23.10.17'!O158+'30.10.17'!O158+'06.11.17'!O158+'13.11.17'!O158+'20.11.17'!O158+'27.11.17'!O158+'04.12.17'!O158+'11.12.17'!O158+'18.12.17'!O158+'25.12.17'!O158+'02.01.18'!O158</f>
        <v>0</v>
      </c>
      <c r="P158" s="26">
        <f>'27.02.17'!P158+'06.03.17'!P158+'13.03.17'!P158+'20.03.17'!P158+'27.03.17'!P158+'03.04.17'!P158+'10.04.17'!P158+'18.04.17'!P158+'24.04.17'!P158+'03.05.17'!P158+'10.05.17'!P158+'15.05.17'!P158+'22.05.17'!P158+'29.05.17'!P158+'06.06.17'!P158+'12.06.17'!P158+'19.06.17'!P158+'26.06.17'!P158+'03.07.17'!P158+'10.07.17'!P158+'17.07.17'!P158+'24.07.17'!P158+'31.07.17'!P158+'07.08.17'!P158+'14.08.17'!P158+'21.08.17'!P158+'28.08.17'!P158+'04.09.17'!P158+'11.09.17'!P158+'18.09.17'!P158+'25.09.17'!P158+'02.10.17'!P158+'09.10.17'!P158+'16.10.17'!P158+'23.10.17'!P158+'30.10.17'!P158+'06.11.17'!P158+'13.11.17'!P158+'20.11.17'!P158+'27.11.17'!P158+'04.12.17'!P158+'11.12.17'!P158+'18.12.17'!P158+'25.12.17'!P158+'02.01.18'!P158</f>
        <v>0</v>
      </c>
      <c r="Q158" s="30">
        <f t="shared" si="14"/>
        <v>0</v>
      </c>
      <c r="R158" s="81">
        <v>1</v>
      </c>
      <c r="S158" s="81">
        <v>0</v>
      </c>
      <c r="T158" s="2" t="str">
        <f t="shared" si="15"/>
        <v/>
      </c>
      <c r="U158" s="2" t="str">
        <f t="shared" si="16"/>
        <v/>
      </c>
      <c r="V158" s="2" t="str">
        <f t="shared" si="17"/>
        <v/>
      </c>
      <c r="X158" s="60"/>
    </row>
    <row r="159" spans="1:24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f>'10.01.17'!H128+'16.01.17'!H132+'23.01.17'!H147+'30.01.17'!H152+'06.02.17'!H155+'13.02.17'!H157+'20.02.17'!H157+'27.02.17'!H159+'06.03.17'!H159+'13.03.17'!H159+'20.03.17'!H159+'27.03.17'!H159+'03.04.17'!H159+'10.04.17'!H159+'18.04.17'!H159+'24.04.17'!H159+'03.05.17'!H159+'10.05.17'!H159+'15.05.17'!H159+'22.05.17'!H159+'29.05.17'!H159+'06.06.17'!H159+'12.06.17'!H159+'19.06.17'!H159+'26.06.17'!H159+'03.07.17'!H159+'10.07.17'!H159+'17.07.17'!H159+'24.07.17'!H159+'31.07.17'!H159+'07.08.17'!H159+'14.08.17'!H159+'21.08.17'!H159+'28.08.17'!H159+'04.09.17'!H159+'11.09.17'!H159+'18.09.17'!H159+'25.09.17'!H159+'02.10.17'!H159+'09.10.17'!H159+'16.10.17'!H159+'23.10.17'!H159+'30.10.17'!H159+'06.11.17'!H159+'13.11.17'!H159+'20.11.17'!H159+'27.11.17'!H159+'04.12.17'!H159+'11.12.17'!H159+'18.12.17'!H159+'25.12.17'!H159+'02.01.18'!H159</f>
        <v>18</v>
      </c>
      <c r="I159" s="25">
        <f>'10.01.17'!I128+'16.01.17'!I132+'23.01.17'!I147+'30.01.17'!I152+'06.02.17'!I155+'13.02.17'!I157+'20.02.17'!I157+'27.02.17'!I159+'06.03.17'!I159+'13.03.17'!I159+'20.03.17'!I159+'27.03.17'!I159+'03.04.17'!I159+'10.04.17'!I159+'18.04.17'!I159+'24.04.17'!I159+'03.05.17'!I159+'10.05.17'!I159+'15.05.17'!I159+'22.05.17'!I159+'29.05.17'!I159+'06.06.17'!I159+'12.06.17'!I159+'19.06.17'!I159+'26.06.17'!I159+'03.07.17'!I159+'10.07.17'!I159+'17.07.17'!I159+'24.07.17'!I159+'31.07.17'!I159+'07.08.17'!I159+'14.08.17'!I159+'21.08.17'!I159+'28.08.17'!I159+'04.09.17'!I159+'11.09.17'!I159+'18.09.17'!I159+'25.09.17'!I159+'02.10.17'!I159+'09.10.17'!I159+'16.10.17'!I159+'23.10.17'!I159+'30.10.17'!I159+'06.11.17'!I159+'13.11.17'!I159+'20.11.17'!I159+'27.11.17'!I159+'04.12.17'!I159+'11.12.17'!I159+'18.12.17'!I159+'25.12.17'!I159+'02.01.18'!I159</f>
        <v>14</v>
      </c>
      <c r="J159" s="25">
        <f>'10.01.17'!J128+'16.01.17'!J132+'23.01.17'!J147+'30.01.17'!J152+'06.02.17'!J155+'13.02.17'!J157+'20.02.17'!J157+'27.02.17'!J159+'06.03.17'!J159+'13.03.17'!J159+'20.03.17'!J159+'27.03.17'!J159+'03.04.17'!J159+'10.04.17'!J159+'18.04.17'!J159+'24.04.17'!J159+'03.05.17'!J159+'10.05.17'!J159+'15.05.17'!J159+'22.05.17'!J159+'29.05.17'!J159+'06.06.17'!J159+'12.06.17'!J159+'19.06.17'!J159+'26.06.17'!J159+'03.07.17'!J159+'10.07.17'!J159+'17.07.17'!J159+'24.07.17'!J159+'31.07.17'!J159+'07.08.17'!J159+'14.08.17'!J159+'21.08.17'!J159+'28.08.17'!J159+'04.09.17'!J159+'11.09.17'!J159+'18.09.17'!J159+'25.09.17'!J159+'02.10.17'!J159+'09.10.17'!J159+'16.10.17'!J159+'23.10.17'!J159+'30.10.17'!J159+'06.11.17'!J159+'13.11.17'!J159+'20.11.17'!J159+'27.11.17'!J159+'04.12.17'!J159+'11.12.17'!J159+'18.12.17'!J159+'25.12.17'!J159+'02.01.18'!J159</f>
        <v>22</v>
      </c>
      <c r="K159" s="26">
        <f>'10.01.17'!K128+'16.01.17'!K132+'23.01.17'!K147+'30.01.17'!K152+'06.02.17'!K155+'13.02.17'!K157+'20.02.17'!K157+'27.02.17'!K159+'06.03.17'!K159+'13.03.17'!K159+'20.03.17'!K159+'27.03.17'!K159+'03.04.17'!K159+'10.04.17'!K159+'18.04.17'!K159+'24.04.17'!K159+'03.05.17'!K159+'10.05.17'!K159+'15.05.17'!K159+'22.05.17'!K159+'29.05.17'!K159+'06.06.17'!K159+'12.06.17'!K159+'19.06.17'!K159+'26.06.17'!K159+'03.07.17'!K159+'10.07.17'!K159+'17.07.17'!K159+'24.07.17'!K159+'31.07.17'!K159+'07.08.17'!K159+'14.08.17'!K159+'21.08.17'!K159+'28.08.17'!K159+'04.09.17'!K159+'11.09.17'!K159+'18.09.17'!K159+'25.09.17'!K159+'02.10.17'!K159+'09.10.17'!K159+'16.10.17'!K159+'23.10.17'!K159+'30.10.17'!K159+'06.11.17'!K159+'13.11.17'!K159+'20.11.17'!K159+'27.11.17'!K159+'04.12.17'!K159+'11.12.17'!K159+'18.12.17'!K159+'25.12.17'!K159+'02.01.18'!K159</f>
        <v>22052.959999999999</v>
      </c>
      <c r="L159" s="26">
        <f>'10.01.17'!L128+'16.01.17'!L132+'23.01.17'!L147+'30.01.17'!L152+'06.02.17'!L155+'13.02.17'!L157+'20.02.17'!L157+'27.02.17'!L159+'06.03.17'!L159+'13.03.17'!L159+'20.03.17'!L159+'27.03.17'!L159+'03.04.17'!L159+'10.04.17'!L159+'18.04.17'!L159+'24.04.17'!L159+'03.05.17'!L159+'10.05.17'!L159+'15.05.17'!L159+'22.05.17'!L159+'29.05.17'!L159+'06.06.17'!L159+'12.06.17'!L159+'19.06.17'!L159+'26.06.17'!L159+'03.07.17'!L159+'10.07.17'!L159+'17.07.17'!L159+'24.07.17'!L159+'31.07.17'!L159+'07.08.17'!L159+'14.08.17'!L159+'21.08.17'!L159+'28.08.17'!L159+'04.09.17'!L159+'11.09.17'!L159+'18.09.17'!L159+'25.09.17'!L159+'02.10.17'!L159+'09.10.17'!L159+'16.10.17'!L159+'23.10.17'!L159+'30.10.17'!L159+'06.11.17'!L159+'13.11.17'!L159+'20.11.17'!L159+'27.11.17'!L159+'04.12.17'!L159+'11.12.17'!L159+'18.12.17'!L159+'25.12.17'!L159+'02.01.18'!L159</f>
        <v>22052.959999999999</v>
      </c>
      <c r="M159" s="27">
        <f t="shared" si="13"/>
        <v>0</v>
      </c>
      <c r="N159" s="25">
        <f>'10.01.17'!N128+'16.01.17'!N132+'23.01.17'!N147+'30.01.17'!N152+'06.02.17'!N155+'13.02.17'!N157+'20.02.17'!N157+'27.02.17'!N159+'06.03.17'!N159+'13.03.17'!N159+'20.03.17'!N159+'27.03.17'!N159+'03.04.17'!N159+'10.04.17'!N159+'18.04.17'!N159+'24.04.17'!N159+'03.05.17'!N159+'10.05.17'!N159+'15.05.17'!N159+'22.05.17'!N159+'29.05.17'!N159+'06.06.17'!N159+'12.06.17'!N159+'19.06.17'!N159+'26.06.17'!N159+'03.07.17'!N159+'10.07.17'!N159+'17.07.17'!N159+'24.07.17'!N159+'31.07.17'!N159+'07.08.17'!N159+'14.08.17'!N159+'21.08.17'!N159+'28.08.17'!N159+'04.09.17'!N159+'11.09.17'!N159+'18.09.17'!N159+'25.09.17'!N159+'02.10.17'!N159+'09.10.17'!N159+'16.10.17'!N159+'23.10.17'!N159+'30.10.17'!N159+'06.11.17'!N159+'13.11.17'!N159+'20.11.17'!N159+'27.11.17'!N159+'04.12.17'!N159+'11.12.17'!N159+'18.12.17'!N159+'25.12.17'!N159+'02.01.18'!N159</f>
        <v>28</v>
      </c>
      <c r="O159" s="26">
        <f>'10.01.17'!O128+'16.01.17'!O132+'23.01.17'!O147+'30.01.17'!O152+'06.02.17'!O155+'13.02.17'!O157+'20.02.17'!O157+'27.02.17'!O159+'06.03.17'!O159+'13.03.17'!O159+'20.03.17'!O159+'27.03.17'!O159+'03.04.17'!O159+'10.04.17'!O159+'18.04.17'!O159+'24.04.17'!O159+'03.05.17'!O159+'10.05.17'!O159+'15.05.17'!O159+'22.05.17'!O159+'29.05.17'!O159+'06.06.17'!O159+'12.06.17'!O159+'19.06.17'!O159+'26.06.17'!O159+'03.07.17'!O159+'10.07.17'!O159+'17.07.17'!O159+'24.07.17'!O159+'31.07.17'!O159+'07.08.17'!O159+'14.08.17'!O159+'21.08.17'!O159+'28.08.17'!O159+'04.09.17'!O159+'11.09.17'!O159+'18.09.17'!O159+'25.09.17'!O159+'02.10.17'!O159+'09.10.17'!O159+'16.10.17'!O159+'23.10.17'!O159+'30.10.17'!O159+'06.11.17'!O159+'13.11.17'!O159+'20.11.17'!O159+'27.11.17'!O159+'04.12.17'!O159+'11.12.17'!O159+'18.12.17'!O159+'25.12.17'!O159+'02.01.18'!O159</f>
        <v>20653.7</v>
      </c>
      <c r="P159" s="26">
        <f>'10.01.17'!P128+'16.01.17'!P132+'23.01.17'!P147+'30.01.17'!P152+'06.02.17'!P155+'13.02.17'!P157+'20.02.17'!P157+'27.02.17'!P159+'06.03.17'!P159+'13.03.17'!P159+'20.03.17'!P159+'27.03.17'!P159+'03.04.17'!P159+'10.04.17'!P159+'18.04.17'!P159+'24.04.17'!P159+'03.05.17'!P159+'10.05.17'!P159+'15.05.17'!P159+'22.05.17'!P159+'29.05.17'!P159+'06.06.17'!P159+'12.06.17'!P159+'19.06.17'!P159+'26.06.17'!P159+'03.07.17'!P159+'10.07.17'!P159+'17.07.17'!P159+'24.07.17'!P159+'31.07.17'!P159+'07.08.17'!P159+'14.08.17'!P159+'21.08.17'!P159+'28.08.17'!P159+'04.09.17'!P159+'11.09.17'!P159+'18.09.17'!P159+'25.09.17'!P159+'02.10.17'!P159+'09.10.17'!P159+'16.10.17'!P159+'23.10.17'!P159+'30.10.17'!P159+'06.11.17'!P159+'13.11.17'!P159+'20.11.17'!P159+'27.11.17'!P159+'04.12.17'!P159+'11.12.17'!P159+'18.12.17'!P159+'25.12.17'!P159+'02.01.18'!P159</f>
        <v>20653.7</v>
      </c>
      <c r="Q159" s="30">
        <f t="shared" si="14"/>
        <v>0</v>
      </c>
      <c r="R159" s="2">
        <v>1</v>
      </c>
      <c r="S159" s="2">
        <v>0</v>
      </c>
      <c r="T159" s="2" t="str">
        <f t="shared" si="15"/>
        <v/>
      </c>
      <c r="U159" s="2" t="str">
        <f t="shared" si="16"/>
        <v/>
      </c>
      <c r="V159" s="2" t="str">
        <f t="shared" si="17"/>
        <v/>
      </c>
      <c r="X159" s="60"/>
    </row>
    <row r="160" spans="1:24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f>'23.01.17'!H148+'30.01.17'!H153+'06.02.17'!H156+'13.02.17'!H158+'20.02.17'!H158+'27.02.17'!H160+'06.03.17'!H160+'13.03.17'!H160+'20.03.17'!H160+'27.03.17'!H160+'03.04.17'!H160+'10.04.17'!H160+'18.04.17'!H160+'24.04.17'!H160+'03.05.17'!H160+'10.05.17'!H160+'15.05.17'!H160+'22.05.17'!H160+'29.05.17'!H160+'06.06.17'!H160+'12.06.17'!H160+'19.06.17'!H160+'26.06.17'!H160+'03.07.17'!H160+'10.07.17'!H160+'17.07.17'!H160+'24.07.17'!H160+'31.07.17'!H160+'07.08.17'!H160+'14.08.17'!H160+'21.08.17'!H160+'28.08.17'!H160+'04.09.17'!H160+'11.09.17'!H160+'18.09.17'!H160+'25.09.17'!H160+'02.10.17'!H160+'09.10.17'!H160+'16.10.17'!H160+'23.10.17'!H160+'30.10.17'!H160+'06.11.17'!H160+'13.11.17'!H160+'20.11.17'!H160+'27.11.17'!H160+'04.12.17'!H160+'11.12.17'!H160+'18.12.17'!H160+'25.12.17'!H160+'02.01.18'!H160</f>
        <v>28</v>
      </c>
      <c r="I160" s="25">
        <f>'23.01.17'!I148+'30.01.17'!I153+'06.02.17'!I156+'13.02.17'!I158+'20.02.17'!I158+'27.02.17'!I160+'06.03.17'!I160+'13.03.17'!I160+'20.03.17'!I160+'27.03.17'!I160+'03.04.17'!I160+'10.04.17'!I160+'18.04.17'!I160+'24.04.17'!I160+'03.05.17'!I160+'10.05.17'!I160+'15.05.17'!I160+'22.05.17'!I160+'29.05.17'!I160+'06.06.17'!I160+'12.06.17'!I160+'19.06.17'!I160+'26.06.17'!I160+'03.07.17'!I160+'10.07.17'!I160+'17.07.17'!I160+'24.07.17'!I160+'31.07.17'!I160+'07.08.17'!I160+'14.08.17'!I160+'21.08.17'!I160+'28.08.17'!I160+'04.09.17'!I160+'11.09.17'!I160+'18.09.17'!I160+'25.09.17'!I160+'02.10.17'!I160+'09.10.17'!I160+'16.10.17'!I160+'23.10.17'!I160+'30.10.17'!I160+'06.11.17'!I160+'13.11.17'!I160+'20.11.17'!I160+'27.11.17'!I160+'04.12.17'!I160+'11.12.17'!I160+'18.12.17'!I160+'25.12.17'!I160+'02.01.18'!I160</f>
        <v>8</v>
      </c>
      <c r="J160" s="25">
        <f>'23.01.17'!J148+'30.01.17'!J153+'06.02.17'!J156+'13.02.17'!J158+'20.02.17'!J158+'27.02.17'!J160+'06.03.17'!J160+'13.03.17'!J160+'20.03.17'!J160+'27.03.17'!J160+'03.04.17'!J160+'10.04.17'!J160+'18.04.17'!J160+'24.04.17'!J160+'03.05.17'!J160+'10.05.17'!J160+'15.05.17'!J160+'22.05.17'!J160+'29.05.17'!J160+'06.06.17'!J160+'12.06.17'!J160+'19.06.17'!J160+'26.06.17'!J160+'03.07.17'!J160+'10.07.17'!J160+'17.07.17'!J160+'24.07.17'!J160+'31.07.17'!J160+'07.08.17'!J160+'14.08.17'!J160+'21.08.17'!J160+'28.08.17'!J160+'04.09.17'!J160+'11.09.17'!J160+'18.09.17'!J160+'25.09.17'!J160+'02.10.17'!J160+'09.10.17'!J160+'16.10.17'!J160+'23.10.17'!J160+'30.10.17'!J160+'06.11.17'!J160+'13.11.17'!J160+'20.11.17'!J160+'27.11.17'!J160+'04.12.17'!J160+'11.12.17'!J160+'18.12.17'!J160+'25.12.17'!J160+'02.01.18'!J160</f>
        <v>8</v>
      </c>
      <c r="K160" s="26">
        <f>'23.01.17'!K148+'30.01.17'!K153+'06.02.17'!K156+'13.02.17'!K158+'20.02.17'!K158+'27.02.17'!K160+'06.03.17'!K160+'13.03.17'!K160+'20.03.17'!K160+'27.03.17'!K160+'03.04.17'!K160+'10.04.17'!K160+'18.04.17'!K160+'24.04.17'!K160+'03.05.17'!K160+'10.05.17'!K160+'15.05.17'!K160+'22.05.17'!K160+'29.05.17'!K160+'06.06.17'!K160+'12.06.17'!K160+'19.06.17'!K160+'26.06.17'!K160+'03.07.17'!K160+'10.07.17'!K160+'17.07.17'!K160+'24.07.17'!K160+'31.07.17'!K160+'07.08.17'!K160+'14.08.17'!K160+'21.08.17'!K160+'28.08.17'!K160+'04.09.17'!K160+'11.09.17'!K160+'18.09.17'!K160+'25.09.17'!K160+'02.10.17'!K160+'09.10.17'!K160+'16.10.17'!K160+'23.10.17'!K160+'30.10.17'!K160+'06.11.17'!K160+'13.11.17'!K160+'20.11.17'!K160+'27.11.17'!K160+'04.12.17'!K160+'11.12.17'!K160+'18.12.17'!K160+'25.12.17'!K160+'02.01.18'!K160</f>
        <v>7228.7999999999993</v>
      </c>
      <c r="L160" s="26">
        <f>'23.01.17'!L148+'30.01.17'!L153+'06.02.17'!L156+'13.02.17'!L158+'20.02.17'!L158+'27.02.17'!L160+'06.03.17'!L160+'13.03.17'!L160+'20.03.17'!L160+'27.03.17'!L160+'03.04.17'!L160+'10.04.17'!L160+'18.04.17'!L160+'24.04.17'!L160+'03.05.17'!L160+'10.05.17'!L160+'15.05.17'!L160+'22.05.17'!L160+'29.05.17'!L160+'06.06.17'!L160+'12.06.17'!L160+'19.06.17'!L160+'26.06.17'!L160+'03.07.17'!L160+'10.07.17'!L160+'17.07.17'!L160+'24.07.17'!L160+'31.07.17'!L160+'07.08.17'!L160+'14.08.17'!L160+'21.08.17'!L160+'28.08.17'!L160+'04.09.17'!L160+'11.09.17'!L160+'18.09.17'!L160+'25.09.17'!L160+'02.10.17'!L160+'09.10.17'!L160+'16.10.17'!L160+'23.10.17'!L160+'30.10.17'!L160+'06.11.17'!L160+'13.11.17'!L160+'20.11.17'!L160+'27.11.17'!L160+'04.12.17'!L160+'11.12.17'!L160+'18.12.17'!L160+'25.12.17'!L160+'02.01.18'!L160</f>
        <v>7228.7999999999993</v>
      </c>
      <c r="M160" s="27">
        <f t="shared" si="13"/>
        <v>0</v>
      </c>
      <c r="N160" s="25">
        <f>'23.01.17'!N148+'30.01.17'!N153+'06.02.17'!N156+'13.02.17'!N158+'20.02.17'!N158+'27.02.17'!N160+'06.03.17'!N160+'13.03.17'!N160+'20.03.17'!N160+'27.03.17'!N160+'03.04.17'!N160+'10.04.17'!N160+'18.04.17'!N160+'24.04.17'!N160+'03.05.17'!N160+'10.05.17'!N160+'15.05.17'!N160+'22.05.17'!N160+'29.05.17'!N160+'06.06.17'!N160+'12.06.17'!N160+'19.06.17'!N160+'26.06.17'!N160+'03.07.17'!N160+'10.07.17'!N160+'17.07.17'!N160+'24.07.17'!N160+'31.07.17'!N160+'07.08.17'!N160+'14.08.17'!N160+'21.08.17'!N160+'28.08.17'!N160+'04.09.17'!N160+'11.09.17'!N160+'18.09.17'!N160+'25.09.17'!N160+'02.10.17'!N160+'09.10.17'!N160+'16.10.17'!N160+'23.10.17'!N160+'30.10.17'!N160+'06.11.17'!N160+'13.11.17'!N160+'20.11.17'!N160+'27.11.17'!N160+'04.12.17'!N160+'11.12.17'!N160+'18.12.17'!N160+'25.12.17'!N160+'02.01.18'!N160</f>
        <v>0</v>
      </c>
      <c r="O160" s="26">
        <f>'23.01.17'!O148+'30.01.17'!O153+'06.02.17'!O156+'13.02.17'!O158+'20.02.17'!O158+'27.02.17'!O160+'06.03.17'!O160+'13.03.17'!O160+'20.03.17'!O160+'27.03.17'!O160+'03.04.17'!O160+'10.04.17'!O160+'18.04.17'!O160+'24.04.17'!O160+'03.05.17'!O160+'10.05.17'!O160+'15.05.17'!O160+'22.05.17'!O160+'29.05.17'!O160+'06.06.17'!O160+'12.06.17'!O160+'19.06.17'!O160+'26.06.17'!O160+'03.07.17'!O160+'10.07.17'!O160+'17.07.17'!O160+'24.07.17'!O160+'31.07.17'!O160+'07.08.17'!O160+'14.08.17'!O160+'21.08.17'!O160+'28.08.17'!O160+'04.09.17'!O160+'11.09.17'!O160+'18.09.17'!O160+'25.09.17'!O160+'02.10.17'!O160+'09.10.17'!O160+'16.10.17'!O160+'23.10.17'!O160+'30.10.17'!O160+'06.11.17'!O160+'13.11.17'!O160+'20.11.17'!O160+'27.11.17'!O160+'04.12.17'!O160+'11.12.17'!O160+'18.12.17'!O160+'25.12.17'!O160+'02.01.18'!O160</f>
        <v>0</v>
      </c>
      <c r="P160" s="26">
        <f>'23.01.17'!P148+'30.01.17'!P153+'06.02.17'!P156+'13.02.17'!P158+'20.02.17'!P158+'27.02.17'!P160+'06.03.17'!P160+'13.03.17'!P160+'20.03.17'!P160+'27.03.17'!P160+'03.04.17'!P160+'10.04.17'!P160+'18.04.17'!P160+'24.04.17'!P160+'03.05.17'!P160+'10.05.17'!P160+'15.05.17'!P160+'22.05.17'!P160+'29.05.17'!P160+'06.06.17'!P160+'12.06.17'!P160+'19.06.17'!P160+'26.06.17'!P160+'03.07.17'!P160+'10.07.17'!P160+'17.07.17'!P160+'24.07.17'!P160+'31.07.17'!P160+'07.08.17'!P160+'14.08.17'!P160+'21.08.17'!P160+'28.08.17'!P160+'04.09.17'!P160+'11.09.17'!P160+'18.09.17'!P160+'25.09.17'!P160+'02.10.17'!P160+'09.10.17'!P160+'16.10.17'!P160+'23.10.17'!P160+'30.10.17'!P160+'06.11.17'!P160+'13.11.17'!P160+'20.11.17'!P160+'27.11.17'!P160+'04.12.17'!P160+'11.12.17'!P160+'18.12.17'!P160+'25.12.17'!P160+'02.01.18'!P160</f>
        <v>0</v>
      </c>
      <c r="Q160" s="30">
        <f t="shared" si="14"/>
        <v>0</v>
      </c>
      <c r="R160" s="2">
        <v>1</v>
      </c>
      <c r="S160" s="2">
        <v>0</v>
      </c>
      <c r="T160" s="2" t="str">
        <f t="shared" si="15"/>
        <v/>
      </c>
      <c r="U160" s="2" t="str">
        <f t="shared" si="16"/>
        <v/>
      </c>
      <c r="V160" s="2" t="str">
        <f t="shared" si="17"/>
        <v/>
      </c>
      <c r="X160" s="60"/>
    </row>
    <row r="161" spans="1:24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f>'10.01.17'!H129+'16.01.17'!H133+'23.01.17'!H149+'30.01.17'!H154+'06.02.17'!H157+'13.02.17'!H159+'20.02.17'!H159+'27.02.17'!H161+'06.03.17'!H161+'13.03.17'!H161+'20.03.17'!H161+'27.03.17'!H161+'03.04.17'!H161+'10.04.17'!H161+'18.04.17'!H161+'24.04.17'!H161+'03.05.17'!H161+'10.05.17'!H161+'15.05.17'!H161+'22.05.17'!H161+'29.05.17'!H161+'06.06.17'!H161+'12.06.17'!H161+'19.06.17'!H161+'26.06.17'!H161+'03.07.17'!H161+'10.07.17'!H161+'17.07.17'!H161+'24.07.17'!H161+'31.07.17'!H161+'07.08.17'!H161+'14.08.17'!H161+'21.08.17'!H161+'28.08.17'!H161+'04.09.17'!H161+'11.09.17'!H161+'18.09.17'!H161+'25.09.17'!H161+'02.10.17'!H161+'09.10.17'!H161+'16.10.17'!H161+'23.10.17'!H161+'30.10.17'!H161+'06.11.17'!H161+'13.11.17'!H161+'20.11.17'!H161+'27.11.17'!H161+'04.12.17'!H161+'11.12.17'!H161+'18.12.17'!H161+'25.12.17'!H161+'02.01.18'!H161</f>
        <v>23</v>
      </c>
      <c r="I161" s="25">
        <f>'10.01.17'!I129+'16.01.17'!I133+'23.01.17'!I149+'30.01.17'!I154+'06.02.17'!I157+'13.02.17'!I159+'20.02.17'!I159+'27.02.17'!I161+'06.03.17'!I161+'13.03.17'!I161+'20.03.17'!I161+'27.03.17'!I161+'03.04.17'!I161+'10.04.17'!I161+'18.04.17'!I161+'24.04.17'!I161+'03.05.17'!I161+'10.05.17'!I161+'15.05.17'!I161+'22.05.17'!I161+'29.05.17'!I161+'06.06.17'!I161+'12.06.17'!I161+'19.06.17'!I161+'26.06.17'!I161+'03.07.17'!I161+'10.07.17'!I161+'17.07.17'!I161+'24.07.17'!I161+'31.07.17'!I161+'07.08.17'!I161+'14.08.17'!I161+'21.08.17'!I161+'28.08.17'!I161+'04.09.17'!I161+'11.09.17'!I161+'18.09.17'!I161+'25.09.17'!I161+'02.10.17'!I161+'09.10.17'!I161+'16.10.17'!I161+'23.10.17'!I161+'30.10.17'!I161+'06.11.17'!I161+'13.11.17'!I161+'20.11.17'!I161+'27.11.17'!I161+'04.12.17'!I161+'11.12.17'!I161+'18.12.17'!I161+'25.12.17'!I161+'02.01.18'!I161</f>
        <v>18</v>
      </c>
      <c r="J161" s="25">
        <f>'10.01.17'!J129+'16.01.17'!J133+'23.01.17'!J149+'30.01.17'!J154+'06.02.17'!J157+'13.02.17'!J159+'20.02.17'!J159+'27.02.17'!J161+'06.03.17'!J161+'13.03.17'!J161+'20.03.17'!J161+'27.03.17'!J161+'03.04.17'!J161+'10.04.17'!J161+'18.04.17'!J161+'24.04.17'!J161+'03.05.17'!J161+'10.05.17'!J161+'15.05.17'!J161+'22.05.17'!J161+'29.05.17'!J161+'06.06.17'!J161+'12.06.17'!J161+'19.06.17'!J161+'26.06.17'!J161+'03.07.17'!J161+'10.07.17'!J161+'17.07.17'!J161+'24.07.17'!J161+'31.07.17'!J161+'07.08.17'!J161+'14.08.17'!J161+'21.08.17'!J161+'28.08.17'!J161+'04.09.17'!J161+'11.09.17'!J161+'18.09.17'!J161+'25.09.17'!J161+'02.10.17'!J161+'09.10.17'!J161+'16.10.17'!J161+'23.10.17'!J161+'30.10.17'!J161+'06.11.17'!J161+'13.11.17'!J161+'20.11.17'!J161+'27.11.17'!J161+'04.12.17'!J161+'11.12.17'!J161+'18.12.17'!J161+'25.12.17'!J161+'02.01.18'!J161</f>
        <v>22</v>
      </c>
      <c r="K161" s="26">
        <f>'10.01.17'!K129+'16.01.17'!K133+'23.01.17'!K149+'30.01.17'!K154+'06.02.17'!K157+'13.02.17'!K159+'20.02.17'!K159+'27.02.17'!K161+'06.03.17'!K161+'13.03.17'!K161+'20.03.17'!K161+'27.03.17'!K161+'03.04.17'!K161+'10.04.17'!K161+'18.04.17'!K161+'24.04.17'!K161+'03.05.17'!K161+'10.05.17'!K161+'15.05.17'!K161+'22.05.17'!K161+'29.05.17'!K161+'06.06.17'!K161+'12.06.17'!K161+'19.06.17'!K161+'26.06.17'!K161+'03.07.17'!K161+'10.07.17'!K161+'17.07.17'!K161+'24.07.17'!K161+'31.07.17'!K161+'07.08.17'!K161+'14.08.17'!K161+'21.08.17'!K161+'28.08.17'!K161+'04.09.17'!K161+'11.09.17'!K161+'18.09.17'!K161+'25.09.17'!K161+'02.10.17'!K161+'09.10.17'!K161+'16.10.17'!K161+'23.10.17'!K161+'30.10.17'!K161+'06.11.17'!K161+'13.11.17'!K161+'20.11.17'!K161+'27.11.17'!K161+'04.12.17'!K161+'11.12.17'!K161+'18.12.17'!K161+'25.12.17'!K161+'02.01.18'!K161</f>
        <v>25093.069999999996</v>
      </c>
      <c r="L161" s="26">
        <f>'10.01.17'!L129+'16.01.17'!L133+'23.01.17'!L149+'30.01.17'!L154+'06.02.17'!L157+'13.02.17'!L159+'20.02.17'!L159+'27.02.17'!L161+'06.03.17'!L161+'13.03.17'!L161+'20.03.17'!L161+'27.03.17'!L161+'03.04.17'!L161+'10.04.17'!L161+'18.04.17'!L161+'24.04.17'!L161+'03.05.17'!L161+'10.05.17'!L161+'15.05.17'!L161+'22.05.17'!L161+'29.05.17'!L161+'06.06.17'!L161+'12.06.17'!L161+'19.06.17'!L161+'26.06.17'!L161+'03.07.17'!L161+'10.07.17'!L161+'17.07.17'!L161+'24.07.17'!L161+'31.07.17'!L161+'07.08.17'!L161+'14.08.17'!L161+'21.08.17'!L161+'28.08.17'!L161+'04.09.17'!L161+'11.09.17'!L161+'18.09.17'!L161+'25.09.17'!L161+'02.10.17'!L161+'09.10.17'!L161+'16.10.17'!L161+'23.10.17'!L161+'30.10.17'!L161+'06.11.17'!L161+'13.11.17'!L161+'20.11.17'!L161+'27.11.17'!L161+'04.12.17'!L161+'11.12.17'!L161+'18.12.17'!L161+'25.12.17'!L161+'02.01.18'!L161</f>
        <v>25093.069999999996</v>
      </c>
      <c r="M161" s="27">
        <f t="shared" si="13"/>
        <v>0</v>
      </c>
      <c r="N161" s="25">
        <f>'10.01.17'!N129+'16.01.17'!N133+'23.01.17'!N149+'30.01.17'!N154+'06.02.17'!N157+'13.02.17'!N159+'20.02.17'!N159+'27.02.17'!N161+'06.03.17'!N161+'13.03.17'!N161+'20.03.17'!N161+'27.03.17'!N161+'03.04.17'!N161+'10.04.17'!N161+'18.04.17'!N161+'24.04.17'!N161+'03.05.17'!N161+'10.05.17'!N161+'15.05.17'!N161+'22.05.17'!N161+'29.05.17'!N161+'06.06.17'!N161+'12.06.17'!N161+'19.06.17'!N161+'26.06.17'!N161+'03.07.17'!N161+'10.07.17'!N161+'17.07.17'!N161+'24.07.17'!N161+'31.07.17'!N161+'07.08.17'!N161+'14.08.17'!N161+'21.08.17'!N161+'28.08.17'!N161+'04.09.17'!N161+'11.09.17'!N161+'18.09.17'!N161+'25.09.17'!N161+'02.10.17'!N161+'09.10.17'!N161+'16.10.17'!N161+'23.10.17'!N161+'30.10.17'!N161+'06.11.17'!N161+'13.11.17'!N161+'20.11.17'!N161+'27.11.17'!N161+'04.12.17'!N161+'11.12.17'!N161+'18.12.17'!N161+'25.12.17'!N161+'02.01.18'!N161</f>
        <v>6</v>
      </c>
      <c r="O161" s="26">
        <f>'10.01.17'!O129+'16.01.17'!O133+'23.01.17'!O149+'30.01.17'!O154+'06.02.17'!O157+'13.02.17'!O159+'20.02.17'!O159+'27.02.17'!O161+'06.03.17'!O161+'13.03.17'!O161+'20.03.17'!O161+'27.03.17'!O161+'03.04.17'!O161+'10.04.17'!O161+'18.04.17'!O161+'24.04.17'!O161+'03.05.17'!O161+'10.05.17'!O161+'15.05.17'!O161+'22.05.17'!O161+'29.05.17'!O161+'06.06.17'!O161+'12.06.17'!O161+'19.06.17'!O161+'26.06.17'!O161+'03.07.17'!O161+'10.07.17'!O161+'17.07.17'!O161+'24.07.17'!O161+'31.07.17'!O161+'07.08.17'!O161+'14.08.17'!O161+'21.08.17'!O161+'28.08.17'!O161+'04.09.17'!O161+'11.09.17'!O161+'18.09.17'!O161+'25.09.17'!O161+'02.10.17'!O161+'09.10.17'!O161+'16.10.17'!O161+'23.10.17'!O161+'30.10.17'!O161+'06.11.17'!O161+'13.11.17'!O161+'20.11.17'!O161+'27.11.17'!O161+'04.12.17'!O161+'11.12.17'!O161+'18.12.17'!O161+'25.12.17'!O161+'02.01.18'!O161</f>
        <v>9988.5199999999986</v>
      </c>
      <c r="P161" s="26">
        <f>'10.01.17'!P129+'16.01.17'!P133+'23.01.17'!P149+'30.01.17'!P154+'06.02.17'!P157+'13.02.17'!P159+'20.02.17'!P159+'27.02.17'!P161+'06.03.17'!P161+'13.03.17'!P161+'20.03.17'!P161+'27.03.17'!P161+'03.04.17'!P161+'10.04.17'!P161+'18.04.17'!P161+'24.04.17'!P161+'03.05.17'!P161+'10.05.17'!P161+'15.05.17'!P161+'22.05.17'!P161+'29.05.17'!P161+'06.06.17'!P161+'12.06.17'!P161+'19.06.17'!P161+'26.06.17'!P161+'03.07.17'!P161+'10.07.17'!P161+'17.07.17'!P161+'24.07.17'!P161+'31.07.17'!P161+'07.08.17'!P161+'14.08.17'!P161+'21.08.17'!P161+'28.08.17'!P161+'04.09.17'!P161+'11.09.17'!P161+'18.09.17'!P161+'25.09.17'!P161+'02.10.17'!P161+'09.10.17'!P161+'16.10.17'!P161+'23.10.17'!P161+'30.10.17'!P161+'06.11.17'!P161+'13.11.17'!P161+'20.11.17'!P161+'27.11.17'!P161+'04.12.17'!P161+'11.12.17'!P161+'18.12.17'!P161+'25.12.17'!P161+'02.01.18'!P161</f>
        <v>9988.5199999999986</v>
      </c>
      <c r="Q161" s="30">
        <f t="shared" si="14"/>
        <v>0</v>
      </c>
      <c r="R161" s="2">
        <v>1</v>
      </c>
      <c r="S161" s="2">
        <v>0</v>
      </c>
      <c r="T161" s="2" t="str">
        <f t="shared" si="15"/>
        <v/>
      </c>
      <c r="U161" s="2" t="str">
        <f t="shared" si="16"/>
        <v/>
      </c>
      <c r="V161" s="2" t="str">
        <f t="shared" si="17"/>
        <v/>
      </c>
      <c r="X161" s="60"/>
    </row>
    <row r="162" spans="1:24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f>'06.02.17'!H158+'13.02.17'!H160+'20.02.17'!H160+'27.02.17'!H162+'06.03.17'!H162+'13.03.17'!H162+'20.03.17'!H162+'27.03.17'!H162+'03.04.17'!H162+'10.04.17'!H162+'18.04.17'!H162+'24.04.17'!H162+'03.05.17'!H162+'10.05.17'!H162+'15.05.17'!H162+'22.05.17'!H162+'29.05.17'!H162+'06.06.17'!H162+'12.06.17'!H162+'19.06.17'!H162+'26.06.17'!H162+'03.07.17'!H162+'10.07.17'!H162+'17.07.17'!H162+'24.07.17'!H162+'31.07.17'!H162+'07.08.17'!H162+'14.08.17'!H162+'21.08.17'!H162+'28.08.17'!H162+'04.09.17'!H162+'11.09.17'!H162+'18.09.17'!H162+'25.09.17'!H162+'02.10.17'!H162+'09.10.17'!H162+'16.10.17'!H162+'23.10.17'!H162+'30.10.17'!H162+'06.11.17'!H162+'13.11.17'!H162+'20.11.17'!H162+'27.11.17'!H162+'04.12.17'!H162+'11.12.17'!H162+'18.12.17'!H162+'25.12.17'!H162+'02.01.18'!H162</f>
        <v>3</v>
      </c>
      <c r="I162" s="25">
        <f>'06.02.17'!I158+'13.02.17'!I160+'20.02.17'!I160+'27.02.17'!I162+'06.03.17'!I162+'13.03.17'!I162+'20.03.17'!I162+'27.03.17'!I162+'03.04.17'!I162+'10.04.17'!I162+'18.04.17'!I162+'24.04.17'!I162+'03.05.17'!I162+'10.05.17'!I162+'15.05.17'!I162+'22.05.17'!I162+'29.05.17'!I162+'06.06.17'!I162+'12.06.17'!I162+'19.06.17'!I162+'26.06.17'!I162+'03.07.17'!I162+'10.07.17'!I162+'17.07.17'!I162+'24.07.17'!I162+'31.07.17'!I162+'07.08.17'!I162+'14.08.17'!I162+'21.08.17'!I162+'28.08.17'!I162+'04.09.17'!I162+'11.09.17'!I162+'18.09.17'!I162+'25.09.17'!I162+'02.10.17'!I162+'09.10.17'!I162+'16.10.17'!I162+'23.10.17'!I162+'30.10.17'!I162+'06.11.17'!I162+'13.11.17'!I162+'20.11.17'!I162+'27.11.17'!I162+'04.12.17'!I162+'11.12.17'!I162+'18.12.17'!I162+'25.12.17'!I162+'02.01.18'!I162</f>
        <v>1</v>
      </c>
      <c r="J162" s="25">
        <f>'06.02.17'!J158+'13.02.17'!J160+'20.02.17'!J160+'27.02.17'!J162+'06.03.17'!J162+'13.03.17'!J162+'20.03.17'!J162+'27.03.17'!J162+'03.04.17'!J162+'10.04.17'!J162+'18.04.17'!J162+'24.04.17'!J162+'03.05.17'!J162+'10.05.17'!J162+'15.05.17'!J162+'22.05.17'!J162+'29.05.17'!J162+'06.06.17'!J162+'12.06.17'!J162+'19.06.17'!J162+'26.06.17'!J162+'03.07.17'!J162+'10.07.17'!J162+'17.07.17'!J162+'24.07.17'!J162+'31.07.17'!J162+'07.08.17'!J162+'14.08.17'!J162+'21.08.17'!J162+'28.08.17'!J162+'04.09.17'!J162+'11.09.17'!J162+'18.09.17'!J162+'25.09.17'!J162+'02.10.17'!J162+'09.10.17'!J162+'16.10.17'!J162+'23.10.17'!J162+'30.10.17'!J162+'06.11.17'!J162+'13.11.17'!J162+'20.11.17'!J162+'27.11.17'!J162+'04.12.17'!J162+'11.12.17'!J162+'18.12.17'!J162+'25.12.17'!J162+'02.01.18'!J162</f>
        <v>1</v>
      </c>
      <c r="K162" s="26">
        <f>'06.02.17'!K158+'13.02.17'!K160+'20.02.17'!K160+'27.02.17'!K162+'06.03.17'!K162+'13.03.17'!K162+'20.03.17'!K162+'27.03.17'!K162+'03.04.17'!K162+'10.04.17'!K162+'18.04.17'!K162+'24.04.17'!K162+'03.05.17'!K162+'10.05.17'!K162+'15.05.17'!K162+'22.05.17'!K162+'29.05.17'!K162+'06.06.17'!K162+'12.06.17'!K162+'19.06.17'!K162+'26.06.17'!K162+'03.07.17'!K162+'10.07.17'!K162+'17.07.17'!K162+'24.07.17'!K162+'31.07.17'!K162+'07.08.17'!K162+'14.08.17'!K162+'21.08.17'!K162+'28.08.17'!K162+'04.09.17'!K162+'11.09.17'!K162+'18.09.17'!K162+'25.09.17'!K162+'02.10.17'!K162+'09.10.17'!K162+'16.10.17'!K162+'23.10.17'!K162+'30.10.17'!K162+'06.11.17'!K162+'13.11.17'!K162+'20.11.17'!K162+'27.11.17'!K162+'04.12.17'!K162+'11.12.17'!K162+'18.12.17'!K162+'25.12.17'!K162+'02.01.18'!K162</f>
        <v>480</v>
      </c>
      <c r="L162" s="26">
        <f>'06.02.17'!L158+'13.02.17'!L160+'20.02.17'!L160+'27.02.17'!L162+'06.03.17'!L162+'13.03.17'!L162+'20.03.17'!L162+'27.03.17'!L162+'03.04.17'!L162+'10.04.17'!L162+'18.04.17'!L162+'24.04.17'!L162+'03.05.17'!L162+'10.05.17'!L162+'15.05.17'!L162+'22.05.17'!L162+'29.05.17'!L162+'06.06.17'!L162+'12.06.17'!L162+'19.06.17'!L162+'26.06.17'!L162+'03.07.17'!L162+'10.07.17'!L162+'17.07.17'!L162+'24.07.17'!L162+'31.07.17'!L162+'07.08.17'!L162+'14.08.17'!L162+'21.08.17'!L162+'28.08.17'!L162+'04.09.17'!L162+'11.09.17'!L162+'18.09.17'!L162+'25.09.17'!L162+'02.10.17'!L162+'09.10.17'!L162+'16.10.17'!L162+'23.10.17'!L162+'30.10.17'!L162+'06.11.17'!L162+'13.11.17'!L162+'20.11.17'!L162+'27.11.17'!L162+'04.12.17'!L162+'11.12.17'!L162+'18.12.17'!L162+'25.12.17'!L162+'02.01.18'!L162</f>
        <v>480</v>
      </c>
      <c r="M162" s="27">
        <f t="shared" si="13"/>
        <v>0</v>
      </c>
      <c r="N162" s="25">
        <f>'06.02.17'!N158+'13.02.17'!N160+'20.02.17'!N160+'27.02.17'!N162+'06.03.17'!N162+'13.03.17'!N162+'20.03.17'!N162+'27.03.17'!N162+'03.04.17'!N162+'10.04.17'!N162+'18.04.17'!N162+'24.04.17'!N162+'03.05.17'!N162+'10.05.17'!N162+'15.05.17'!N162+'22.05.17'!N162+'29.05.17'!N162+'06.06.17'!N162+'12.06.17'!N162+'19.06.17'!N162+'26.06.17'!N162+'03.07.17'!N162+'10.07.17'!N162+'17.07.17'!N162+'24.07.17'!N162+'31.07.17'!N162+'07.08.17'!N162+'14.08.17'!N162+'21.08.17'!N162+'28.08.17'!N162+'04.09.17'!N162+'11.09.17'!N162+'18.09.17'!N162+'25.09.17'!N162+'02.10.17'!N162+'09.10.17'!N162+'16.10.17'!N162+'23.10.17'!N162+'30.10.17'!N162+'06.11.17'!N162+'13.11.17'!N162+'20.11.17'!N162+'27.11.17'!N162+'04.12.17'!N162+'11.12.17'!N162+'18.12.17'!N162+'25.12.17'!N162+'02.01.18'!N162</f>
        <v>0</v>
      </c>
      <c r="O162" s="26">
        <f>'06.02.17'!O158+'13.02.17'!O160+'20.02.17'!O160+'27.02.17'!O162+'06.03.17'!O162+'13.03.17'!O162+'20.03.17'!O162+'27.03.17'!O162+'03.04.17'!O162+'10.04.17'!O162+'18.04.17'!O162+'24.04.17'!O162+'03.05.17'!O162+'10.05.17'!O162+'15.05.17'!O162+'22.05.17'!O162+'29.05.17'!O162+'06.06.17'!O162+'12.06.17'!O162+'19.06.17'!O162+'26.06.17'!O162+'03.07.17'!O162+'10.07.17'!O162+'17.07.17'!O162+'24.07.17'!O162+'31.07.17'!O162+'07.08.17'!O162+'14.08.17'!O162+'21.08.17'!O162+'28.08.17'!O162+'04.09.17'!O162+'11.09.17'!O162+'18.09.17'!O162+'25.09.17'!O162+'02.10.17'!O162+'09.10.17'!O162+'16.10.17'!O162+'23.10.17'!O162+'30.10.17'!O162+'06.11.17'!O162+'13.11.17'!O162+'20.11.17'!O162+'27.11.17'!O162+'04.12.17'!O162+'11.12.17'!O162+'18.12.17'!O162+'25.12.17'!O162+'02.01.18'!O162</f>
        <v>0</v>
      </c>
      <c r="P162" s="26">
        <f>'06.02.17'!P158+'13.02.17'!P160+'20.02.17'!P160+'27.02.17'!P162+'06.03.17'!P162+'13.03.17'!P162+'20.03.17'!P162+'27.03.17'!P162+'03.04.17'!P162+'10.04.17'!P162+'18.04.17'!P162+'24.04.17'!P162+'03.05.17'!P162+'10.05.17'!P162+'15.05.17'!P162+'22.05.17'!P162+'29.05.17'!P162+'06.06.17'!P162+'12.06.17'!P162+'19.06.17'!P162+'26.06.17'!P162+'03.07.17'!P162+'10.07.17'!P162+'17.07.17'!P162+'24.07.17'!P162+'31.07.17'!P162+'07.08.17'!P162+'14.08.17'!P162+'21.08.17'!P162+'28.08.17'!P162+'04.09.17'!P162+'11.09.17'!P162+'18.09.17'!P162+'25.09.17'!P162+'02.10.17'!P162+'09.10.17'!P162+'16.10.17'!P162+'23.10.17'!P162+'30.10.17'!P162+'06.11.17'!P162+'13.11.17'!P162+'20.11.17'!P162+'27.11.17'!P162+'04.12.17'!P162+'11.12.17'!P162+'18.12.17'!P162+'25.12.17'!P162+'02.01.18'!P162</f>
        <v>0</v>
      </c>
      <c r="Q162" s="30">
        <f t="shared" si="14"/>
        <v>0</v>
      </c>
      <c r="R162" s="2">
        <v>1</v>
      </c>
      <c r="S162" s="2">
        <v>0</v>
      </c>
      <c r="T162" s="2" t="str">
        <f t="shared" si="15"/>
        <v/>
      </c>
      <c r="U162" s="2" t="str">
        <f t="shared" si="16"/>
        <v/>
      </c>
      <c r="V162" s="2" t="str">
        <f t="shared" si="17"/>
        <v/>
      </c>
      <c r="X162" s="60"/>
    </row>
    <row r="163" spans="1:24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f>'10.01.17'!H130+'16.01.17'!H134+'23.01.17'!H150+'30.01.17'!H155+'06.02.17'!H159+'13.02.17'!H161+'20.02.17'!H161+'27.02.17'!H163+'06.03.17'!H163+'13.03.17'!H163+'20.03.17'!H163+'27.03.17'!H163+'03.04.17'!H163+'10.04.17'!H163+'18.04.17'!H163+'24.04.17'!H163+'03.05.17'!H163+'10.05.17'!H163+'15.05.17'!H163+'22.05.17'!H163+'29.05.17'!H163+'06.06.17'!H163+'12.06.17'!H163+'19.06.17'!H163+'26.06.17'!H163+'03.07.17'!H163+'10.07.17'!H163+'17.07.17'!H163+'24.07.17'!H163+'31.07.17'!H163+'07.08.17'!H163+'14.08.17'!H163+'21.08.17'!H163+'28.08.17'!H163+'04.09.17'!H163+'11.09.17'!H163+'18.09.17'!H163+'25.09.17'!H163+'02.10.17'!H163+'09.10.17'!H163+'16.10.17'!H163+'23.10.17'!H163+'30.10.17'!H163+'06.11.17'!H163+'13.11.17'!H163+'20.11.17'!H163+'27.11.17'!H163+'04.12.17'!H163+'11.12.17'!H163+'18.12.17'!H163+'25.12.17'!H163+'02.01.18'!H163</f>
        <v>31</v>
      </c>
      <c r="I163" s="25">
        <f>'06.02.17'!I159+'13.02.17'!I161+'20.02.17'!I161+'27.02.17'!I163+'06.03.17'!I163+'13.03.17'!I163+'20.03.17'!I163+'27.03.17'!I163+'03.04.17'!I163+'10.04.17'!I163+'18.04.17'!I163+'24.04.17'!I163+'03.05.17'!I163+'10.05.17'!I163+'15.05.17'!I163+'22.05.17'!I163+'29.05.17'!I163+'06.06.17'!I163+'12.06.17'!I163+'19.06.17'!I163+'26.06.17'!I163+'03.07.17'!I163+'10.07.17'!I163+'17.07.17'!I163+'24.07.17'!I163+'31.07.17'!I163+'07.08.17'!I163+'14.08.17'!I163+'21.08.17'!I163+'28.08.17'!I163+'04.09.17'!I163+'11.09.17'!I163+'18.09.17'!I163+'25.09.17'!I163+'02.10.17'!I163+'09.10.17'!I163+'16.10.17'!I163+'23.10.17'!I163+'30.10.17'!I163+'06.11.17'!I163+'13.11.17'!I163+'20.11.17'!I163+'27.11.17'!I163+'04.12.17'!I163+'11.12.17'!I163+'18.12.17'!I163+'25.12.17'!I163+'02.01.18'!I163</f>
        <v>24</v>
      </c>
      <c r="J163" s="25">
        <f>'10.01.17'!J130+'16.01.17'!J134+'23.01.17'!J150+'30.01.17'!J155+'06.02.17'!J159+'13.02.17'!J161+'20.02.17'!J161+'27.02.17'!J163+'06.03.17'!J163+'13.03.17'!J163+'20.03.17'!J163+'27.03.17'!J163+'03.04.17'!J163+'10.04.17'!J163+'18.04.17'!J163+'24.04.17'!J163+'03.05.17'!J163+'10.05.17'!J163+'15.05.17'!J163+'22.05.17'!J163+'29.05.17'!J163+'06.06.17'!J163+'12.06.17'!J163+'19.06.17'!J163+'26.06.17'!J163+'03.07.17'!J163+'10.07.17'!J163+'17.07.17'!J163+'24.07.17'!J163+'31.07.17'!J163+'07.08.17'!J163+'14.08.17'!J163+'21.08.17'!J163+'28.08.17'!J163+'04.09.17'!J163+'11.09.17'!J163+'18.09.17'!J163+'25.09.17'!J163+'02.10.17'!J163+'09.10.17'!J163+'16.10.17'!J163+'23.10.17'!J163+'30.10.17'!J163+'06.11.17'!J163+'13.11.17'!J163+'20.11.17'!J163+'27.11.17'!J163+'04.12.17'!J163+'11.12.17'!J163+'18.12.17'!J163+'25.12.17'!J163+'02.01.18'!J163</f>
        <v>31</v>
      </c>
      <c r="K163" s="26">
        <f>'10.01.17'!K130+'16.01.17'!K134+'23.01.17'!K150+'30.01.17'!K155+'06.02.17'!K159+'13.02.17'!K161+'20.02.17'!K161+'27.02.17'!K163+'06.03.17'!K163+'13.03.17'!K163+'20.03.17'!K163+'27.03.17'!K163+'03.04.17'!K163+'10.04.17'!K163+'18.04.17'!K163+'24.04.17'!K163+'03.05.17'!K163+'10.05.17'!K163+'15.05.17'!K163+'22.05.17'!K163+'29.05.17'!K163+'06.06.17'!K163+'12.06.17'!K163+'19.06.17'!K163+'26.06.17'!K163+'03.07.17'!K163+'10.07.17'!K163+'17.07.17'!K163+'24.07.17'!K163+'31.07.17'!K163+'07.08.17'!K163+'14.08.17'!K163+'21.08.17'!K163+'28.08.17'!K163+'04.09.17'!K163+'11.09.17'!K163+'18.09.17'!K163+'25.09.17'!K163+'02.10.17'!K163+'09.10.17'!K163+'16.10.17'!K163+'23.10.17'!K163+'30.10.17'!K163+'06.11.17'!K163+'13.11.17'!K163+'20.11.17'!K163+'27.11.17'!K163+'04.12.17'!K163+'11.12.17'!K163+'18.12.17'!K163+'25.12.17'!K163+'02.01.18'!K163</f>
        <v>34478.610000000008</v>
      </c>
      <c r="L163" s="26">
        <f>'10.01.17'!L130+'16.01.17'!L134+'23.01.17'!L150+'30.01.17'!L155+'06.02.17'!L159+'13.02.17'!L161+'20.02.17'!L161+'27.02.17'!L163+'06.03.17'!L163+'13.03.17'!L163+'20.03.17'!L163+'27.03.17'!L163+'03.04.17'!L163+'10.04.17'!L163+'18.04.17'!L163+'24.04.17'!L163+'03.05.17'!L163+'10.05.17'!L163+'15.05.17'!L163+'22.05.17'!L163+'29.05.17'!L163+'06.06.17'!L163+'12.06.17'!L163+'19.06.17'!L163+'26.06.17'!L163+'03.07.17'!L163+'10.07.17'!L163+'17.07.17'!L163+'24.07.17'!L163+'31.07.17'!L163+'07.08.17'!L163+'14.08.17'!L163+'21.08.17'!L163+'28.08.17'!L163+'04.09.17'!L163+'11.09.17'!L163+'18.09.17'!L163+'25.09.17'!L163+'02.10.17'!L163+'09.10.17'!L163+'16.10.17'!L163+'23.10.17'!L163+'30.10.17'!L163+'06.11.17'!L163+'13.11.17'!L163+'20.11.17'!L163+'27.11.17'!L163+'04.12.17'!L163+'11.12.17'!L163+'18.12.17'!L163+'25.12.17'!L163+'02.01.18'!L163</f>
        <v>34478.61</v>
      </c>
      <c r="M163" s="27">
        <f t="shared" si="13"/>
        <v>0</v>
      </c>
      <c r="N163" s="25">
        <f>'10.01.17'!N130+'16.01.17'!N134+'23.01.17'!N150+'30.01.17'!N155+'06.02.17'!N159+'13.02.17'!N161+'20.02.17'!N161+'27.02.17'!N163+'06.03.17'!N163+'13.03.17'!N163+'20.03.17'!N163+'27.03.17'!N163+'03.04.17'!N163+'10.04.17'!N163+'18.04.17'!N163+'24.04.17'!N163+'03.05.17'!N163+'10.05.17'!N163+'15.05.17'!N163+'22.05.17'!N163+'29.05.17'!N163+'06.06.17'!N163+'12.06.17'!N163+'19.06.17'!N163+'26.06.17'!N163+'03.07.17'!N163+'10.07.17'!N163+'17.07.17'!N163+'24.07.17'!N163+'31.07.17'!N163+'07.08.17'!N163+'14.08.17'!N163+'21.08.17'!N163+'28.08.17'!N163+'04.09.17'!N163+'11.09.17'!N163+'18.09.17'!N163+'25.09.17'!N163+'02.10.17'!N163+'09.10.17'!N163+'16.10.17'!N163+'23.10.17'!N163+'30.10.17'!N163+'06.11.17'!N163+'13.11.17'!N163+'20.11.17'!N163+'27.11.17'!N163+'04.12.17'!N163+'11.12.17'!N163+'18.12.17'!N163+'25.12.17'!N163+'02.01.18'!N163</f>
        <v>12</v>
      </c>
      <c r="O163" s="26">
        <f>'10.01.17'!O130+'16.01.17'!O134+'23.01.17'!O150+'30.01.17'!O155+'06.02.17'!O159+'13.02.17'!O161+'20.02.17'!O161+'27.02.17'!O163+'06.03.17'!O163+'13.03.17'!O163+'20.03.17'!O163+'27.03.17'!O163+'03.04.17'!O163+'10.04.17'!O163+'18.04.17'!O163+'24.04.17'!O163+'03.05.17'!O163+'10.05.17'!O163+'15.05.17'!O163+'22.05.17'!O163+'29.05.17'!O163+'06.06.17'!O163+'12.06.17'!O163+'19.06.17'!O163+'26.06.17'!O163+'03.07.17'!O163+'10.07.17'!O163+'17.07.17'!O163+'24.07.17'!O163+'31.07.17'!O163+'07.08.17'!O163+'14.08.17'!O163+'21.08.17'!O163+'28.08.17'!O163+'04.09.17'!O163+'11.09.17'!O163+'18.09.17'!O163+'25.09.17'!O163+'02.10.17'!O163+'09.10.17'!O163+'16.10.17'!O163+'23.10.17'!O163+'30.10.17'!O163+'06.11.17'!O163+'13.11.17'!O163+'20.11.17'!O163+'27.11.17'!O163+'04.12.17'!O163+'11.12.17'!O163+'18.12.17'!O163+'25.12.17'!O163+'02.01.18'!O163</f>
        <v>12820.56</v>
      </c>
      <c r="P163" s="26">
        <f>'10.01.17'!P130+'16.01.17'!P134+'23.01.17'!P150+'30.01.17'!P155+'06.02.17'!P159+'13.02.17'!P161+'20.02.17'!P161+'27.02.17'!P163+'06.03.17'!P163+'13.03.17'!P163+'20.03.17'!P163+'27.03.17'!P163+'03.04.17'!P163+'10.04.17'!P163+'18.04.17'!P163+'24.04.17'!P163+'03.05.17'!P163+'10.05.17'!P163+'15.05.17'!P163+'22.05.17'!P163+'29.05.17'!P163+'06.06.17'!P163+'12.06.17'!P163+'19.06.17'!P163+'26.06.17'!P163+'03.07.17'!P163+'10.07.17'!P163+'17.07.17'!P163+'24.07.17'!P163+'31.07.17'!P163+'07.08.17'!P163+'14.08.17'!P163+'21.08.17'!P163+'28.08.17'!P163+'04.09.17'!P163+'11.09.17'!P163+'18.09.17'!P163+'25.09.17'!P163+'02.10.17'!P163+'09.10.17'!P163+'16.10.17'!P163+'23.10.17'!P163+'30.10.17'!P163+'06.11.17'!P163+'13.11.17'!P163+'20.11.17'!P163+'27.11.17'!P163+'04.12.17'!P163+'11.12.17'!P163+'18.12.17'!P163+'25.12.17'!P163+'02.01.18'!P163</f>
        <v>12820.56</v>
      </c>
      <c r="Q163" s="30">
        <f t="shared" si="14"/>
        <v>0</v>
      </c>
      <c r="R163" s="2">
        <v>1</v>
      </c>
      <c r="S163" s="2">
        <v>0</v>
      </c>
      <c r="T163" s="2" t="str">
        <f t="shared" si="15"/>
        <v/>
      </c>
      <c r="U163" s="2" t="str">
        <f t="shared" si="16"/>
        <v/>
      </c>
      <c r="V163" s="2" t="str">
        <f t="shared" si="17"/>
        <v/>
      </c>
      <c r="X163" s="60"/>
    </row>
    <row r="164" spans="1:24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f>'30.01.17'!H156+'06.02.17'!H160+'13.02.17'!H162+'20.02.17'!H162+'27.02.17'!H164+'06.03.17'!H164+'13.03.17'!H164+'20.03.17'!H164+'27.03.17'!H164+'03.04.17'!H164+'10.04.17'!H164+'18.04.17'!H164+'24.04.17'!H164+'03.05.17'!H164+'10.05.17'!H164+'15.05.17'!H164+'22.05.17'!H164+'29.05.17'!H164+'06.06.17'!H164+'12.06.17'!H164+'19.06.17'!H164+'26.06.17'!H164+'03.07.17'!H164+'10.07.17'!H164+'17.07.17'!H164+'24.07.17'!H164+'31.07.17'!H164+'07.08.17'!H164+'14.08.17'!H164+'21.08.17'!H164+'28.08.17'!H164+'04.09.17'!H164+'11.09.17'!H164+'18.09.17'!H164+'25.09.17'!H164+'02.10.17'!H164+'09.10.17'!H164+'16.10.17'!H164+'23.10.17'!H164+'30.10.17'!H164+'06.11.17'!H164+'13.11.17'!H164+'20.11.17'!H164+'27.11.17'!H164+'04.12.17'!H164+'11.12.17'!H164+'18.12.17'!H164+'25.12.17'!H164+'02.01.18'!H164</f>
        <v>13</v>
      </c>
      <c r="I164" s="25">
        <f>'30.01.17'!I156+'06.02.17'!I160+'13.02.17'!I162+'20.02.17'!I162+'27.02.17'!I164+'06.03.17'!I164+'13.03.17'!I164+'20.03.17'!I164+'27.03.17'!I164+'03.04.17'!I164+'10.04.17'!I164+'18.04.17'!I164+'24.04.17'!I164+'03.05.17'!I164+'10.05.17'!I164+'15.05.17'!I164+'22.05.17'!I164+'29.05.17'!I164+'06.06.17'!I164+'12.06.17'!I164+'19.06.17'!I164+'26.06.17'!I164+'03.07.17'!I164+'10.07.17'!I164+'17.07.17'!I164+'24.07.17'!I164+'31.07.17'!I164+'07.08.17'!I164+'14.08.17'!I164+'21.08.17'!I164+'28.08.17'!I164+'04.09.17'!I164+'11.09.17'!I164+'18.09.17'!I164+'25.09.17'!I164+'02.10.17'!I164+'09.10.17'!I164+'16.10.17'!I164+'23.10.17'!I164+'30.10.17'!I164+'06.11.17'!I164+'13.11.17'!I164+'20.11.17'!I164+'27.11.17'!I164+'04.12.17'!I164+'11.12.17'!I164+'18.12.17'!I164+'25.12.17'!I164+'02.01.18'!I164</f>
        <v>9</v>
      </c>
      <c r="J164" s="25">
        <f>'30.01.17'!J156+'06.02.17'!J160+'13.02.17'!J162+'20.02.17'!J162+'27.02.17'!J164+'06.03.17'!J164+'13.03.17'!J164+'20.03.17'!J164+'27.03.17'!J164+'03.04.17'!J164+'10.04.17'!J164+'18.04.17'!J164+'24.04.17'!J164+'03.05.17'!J164+'10.05.17'!J164+'15.05.17'!J164+'22.05.17'!J164+'29.05.17'!J164+'06.06.17'!J164+'12.06.17'!J164+'19.06.17'!J164+'26.06.17'!J164+'03.07.17'!J164+'10.07.17'!J164+'17.07.17'!J164+'24.07.17'!J164+'31.07.17'!J164+'07.08.17'!J164+'14.08.17'!J164+'21.08.17'!J164+'28.08.17'!J164+'04.09.17'!J164+'11.09.17'!J164+'18.09.17'!J164+'25.09.17'!J164+'02.10.17'!J164+'09.10.17'!J164+'16.10.17'!J164+'23.10.17'!J164+'30.10.17'!J164+'06.11.17'!J164+'13.11.17'!J164+'20.11.17'!J164+'27.11.17'!J164+'04.12.17'!J164+'11.12.17'!J164+'18.12.17'!J164+'25.12.17'!J164+'02.01.18'!J164</f>
        <v>9</v>
      </c>
      <c r="K164" s="26">
        <f>'30.01.17'!K156+'06.02.17'!K160+'13.02.17'!K162+'20.02.17'!K162+'27.02.17'!K164+'06.03.17'!K164+'13.03.17'!K164+'20.03.17'!K164+'27.03.17'!K164+'03.04.17'!K164+'10.04.17'!K164+'18.04.17'!K164+'24.04.17'!K164+'03.05.17'!K164+'10.05.17'!K164+'15.05.17'!K164+'22.05.17'!K164+'29.05.17'!K164+'06.06.17'!K164+'12.06.17'!K164+'19.06.17'!K164+'26.06.17'!K164+'03.07.17'!K164+'10.07.17'!K164+'17.07.17'!K164+'24.07.17'!K164+'31.07.17'!K164+'07.08.17'!K164+'14.08.17'!K164+'21.08.17'!K164+'28.08.17'!K164+'04.09.17'!K164+'11.09.17'!K164+'18.09.17'!K164+'25.09.17'!K164+'02.10.17'!K164+'09.10.17'!K164+'16.10.17'!K164+'23.10.17'!K164+'30.10.17'!K164+'06.11.17'!K164+'13.11.17'!K164+'20.11.17'!K164+'27.11.17'!K164+'04.12.17'!K164+'11.12.17'!K164+'18.12.17'!K164+'25.12.17'!K164+'02.01.18'!K164</f>
        <v>6087.8000000000011</v>
      </c>
      <c r="L164" s="26">
        <f>'30.01.17'!L156+'06.02.17'!L160+'13.02.17'!L162+'20.02.17'!L162+'27.02.17'!L164+'06.03.17'!L164+'13.03.17'!L164+'20.03.17'!L164+'27.03.17'!L164+'03.04.17'!L164+'10.04.17'!L164+'18.04.17'!L164+'24.04.17'!L164+'03.05.17'!L164+'10.05.17'!L164+'15.05.17'!L164+'22.05.17'!L164+'29.05.17'!L164+'06.06.17'!L164+'12.06.17'!L164+'19.06.17'!L164+'26.06.17'!L164+'03.07.17'!L164+'10.07.17'!L164+'17.07.17'!L164+'24.07.17'!L164+'31.07.17'!L164+'07.08.17'!L164+'14.08.17'!L164+'21.08.17'!L164+'28.08.17'!L164+'04.09.17'!L164+'11.09.17'!L164+'18.09.17'!L164+'25.09.17'!L164+'02.10.17'!L164+'09.10.17'!L164+'16.10.17'!L164+'23.10.17'!L164+'30.10.17'!L164+'06.11.17'!L164+'13.11.17'!L164+'20.11.17'!L164+'27.11.17'!L164+'04.12.17'!L164+'11.12.17'!L164+'18.12.17'!L164+'25.12.17'!L164+'02.01.18'!L164</f>
        <v>6087.8000000000011</v>
      </c>
      <c r="M164" s="27">
        <f t="shared" si="13"/>
        <v>0</v>
      </c>
      <c r="N164" s="25">
        <f>'30.01.17'!N156+'06.02.17'!N160+'13.02.17'!N162+'20.02.17'!N162+'27.02.17'!N164+'06.03.17'!N164+'13.03.17'!N164+'20.03.17'!N164+'27.03.17'!N164+'03.04.17'!N164+'10.04.17'!N164+'18.04.17'!N164+'24.04.17'!N164+'03.05.17'!N164+'10.05.17'!N164+'15.05.17'!N164+'22.05.17'!N164+'29.05.17'!N164+'06.06.17'!N164+'12.06.17'!N164+'19.06.17'!N164+'26.06.17'!N164+'03.07.17'!N164+'10.07.17'!N164+'17.07.17'!N164+'24.07.17'!N164+'31.07.17'!N164+'07.08.17'!N164+'14.08.17'!N164+'21.08.17'!N164+'28.08.17'!N164+'04.09.17'!N164+'11.09.17'!N164+'18.09.17'!N164+'25.09.17'!N164+'02.10.17'!N164+'09.10.17'!N164+'16.10.17'!N164+'23.10.17'!N164+'30.10.17'!N164+'06.11.17'!N164+'13.11.17'!N164+'20.11.17'!N164+'27.11.17'!N164+'04.12.17'!N164+'11.12.17'!N164+'18.12.17'!N164+'25.12.17'!N164+'02.01.18'!N164</f>
        <v>0</v>
      </c>
      <c r="O164" s="26">
        <f>'30.01.17'!O156+'06.02.17'!O160+'13.02.17'!O162+'20.02.17'!O162+'27.02.17'!O164+'06.03.17'!O164+'13.03.17'!O164+'20.03.17'!O164+'27.03.17'!O164+'03.04.17'!O164+'10.04.17'!O164+'18.04.17'!O164+'24.04.17'!O164+'03.05.17'!O164+'10.05.17'!O164+'15.05.17'!O164+'22.05.17'!O164+'29.05.17'!O164+'06.06.17'!O164+'12.06.17'!O164+'19.06.17'!O164+'26.06.17'!O164+'03.07.17'!O164+'10.07.17'!O164+'17.07.17'!O164+'24.07.17'!O164+'31.07.17'!O164+'07.08.17'!O164+'14.08.17'!O164+'21.08.17'!O164+'28.08.17'!O164+'04.09.17'!O164+'11.09.17'!O164+'18.09.17'!O164+'25.09.17'!O164+'02.10.17'!O164+'09.10.17'!O164+'16.10.17'!O164+'23.10.17'!O164+'30.10.17'!O164+'06.11.17'!O164+'13.11.17'!O164+'20.11.17'!O164+'27.11.17'!O164+'04.12.17'!O164+'11.12.17'!O164+'18.12.17'!O164+'25.12.17'!O164+'02.01.18'!O164</f>
        <v>0</v>
      </c>
      <c r="P164" s="26">
        <f>'30.01.17'!P156+'06.02.17'!P160+'13.02.17'!P162+'20.02.17'!P162+'27.02.17'!P164+'06.03.17'!P164+'13.03.17'!P164+'20.03.17'!P164+'27.03.17'!P164+'03.04.17'!P164+'10.04.17'!P164+'18.04.17'!P164+'24.04.17'!P164+'03.05.17'!P164+'10.05.17'!P164+'15.05.17'!P164+'22.05.17'!P164+'29.05.17'!P164+'06.06.17'!P164+'12.06.17'!P164+'19.06.17'!P164+'26.06.17'!P164+'03.07.17'!P164+'10.07.17'!P164+'17.07.17'!P164+'24.07.17'!P164+'31.07.17'!P164+'07.08.17'!P164+'14.08.17'!P164+'21.08.17'!P164+'28.08.17'!P164+'04.09.17'!P164+'11.09.17'!P164+'18.09.17'!P164+'25.09.17'!P164+'02.10.17'!P164+'09.10.17'!P164+'16.10.17'!P164+'23.10.17'!P164+'30.10.17'!P164+'06.11.17'!P164+'13.11.17'!P164+'20.11.17'!P164+'27.11.17'!P164+'04.12.17'!P164+'11.12.17'!P164+'18.12.17'!P164+'25.12.17'!P164+'02.01.18'!P164</f>
        <v>0</v>
      </c>
      <c r="Q164" s="30">
        <f t="shared" si="14"/>
        <v>0</v>
      </c>
      <c r="R164" s="2">
        <v>1</v>
      </c>
      <c r="S164" s="2">
        <v>0</v>
      </c>
      <c r="T164" s="2" t="str">
        <f t="shared" si="15"/>
        <v/>
      </c>
      <c r="U164" s="2" t="str">
        <f t="shared" si="16"/>
        <v/>
      </c>
      <c r="V164" s="2" t="str">
        <f t="shared" si="17"/>
        <v/>
      </c>
      <c r="X164" s="60"/>
    </row>
    <row r="165" spans="1:24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f>'10.01.17'!H131+'16.01.17'!H135+'23.01.17'!H151+'30.01.17'!H157+'06.02.17'!H161+'13.02.17'!H163+'20.02.17'!H163+'27.02.17'!H165+'06.03.17'!H165+'13.03.17'!H165+'20.03.17'!H165+'27.03.17'!H165+'03.04.17'!H165+'10.04.17'!H165+'18.04.17'!H165+'24.04.17'!H165+'03.05.17'!H165+'10.05.17'!H165+'15.05.17'!H165+'22.05.17'!H165+'29.05.17'!H165+'06.06.17'!H165+'12.06.17'!H165+'19.06.17'!H165+'26.06.17'!H165+'03.07.17'!H165+'10.07.17'!H165+'17.07.17'!H165+'24.07.17'!H165+'31.07.17'!H165+'07.08.17'!H165+'14.08.17'!H165+'21.08.17'!H165+'28.08.17'!H165+'04.09.17'!H165+'11.09.17'!H165+'18.09.17'!H165+'25.09.17'!H165+'02.10.17'!H165+'09.10.17'!H165+'16.10.17'!H165+'23.10.17'!H165+'30.10.17'!H165+'06.11.17'!H165+'13.11.17'!H165+'20.11.17'!H165+'27.11.17'!H165+'04.12.17'!H165+'11.12.17'!H165+'18.12.17'!H165+'25.12.17'!H165+'02.01.18'!H165</f>
        <v>6</v>
      </c>
      <c r="I165" s="25">
        <f>'10.01.17'!I131+'16.01.17'!I135+'23.01.17'!I151+'30.01.17'!I157+'06.02.17'!I161+'13.02.17'!I163+'20.02.17'!I163+'27.02.17'!I165+'06.03.17'!I165+'13.03.17'!I165+'20.03.17'!I165+'27.03.17'!I165+'03.04.17'!I165+'10.04.17'!I165+'18.04.17'!I165+'24.04.17'!I165+'03.05.17'!I165+'10.05.17'!I165+'15.05.17'!I165+'22.05.17'!I165+'29.05.17'!I165+'06.06.17'!I165+'12.06.17'!I165+'19.06.17'!I165+'26.06.17'!I165+'03.07.17'!I165+'10.07.17'!I165+'17.07.17'!I165+'24.07.17'!I165+'31.07.17'!I165+'07.08.17'!I165+'14.08.17'!I165+'21.08.17'!I165+'28.08.17'!I165+'04.09.17'!I165+'11.09.17'!I165+'18.09.17'!I165+'25.09.17'!I165+'02.10.17'!I165+'09.10.17'!I165+'16.10.17'!I165+'23.10.17'!I165+'30.10.17'!I165+'06.11.17'!I165+'13.11.17'!I165+'20.11.17'!I165+'27.11.17'!I165+'04.12.17'!I165+'11.12.17'!I165+'18.12.17'!I165+'25.12.17'!I165+'02.01.18'!I165</f>
        <v>5</v>
      </c>
      <c r="J165" s="25">
        <f>'10.01.17'!J131+'16.01.17'!J135+'23.01.17'!J151+'30.01.17'!J157+'06.02.17'!J161+'13.02.17'!J163+'20.02.17'!J163+'27.02.17'!J165+'06.03.17'!J165+'13.03.17'!J165+'20.03.17'!J165+'27.03.17'!J165+'03.04.17'!J165+'10.04.17'!J165+'18.04.17'!J165+'24.04.17'!J165+'03.05.17'!J165+'10.05.17'!J165+'15.05.17'!J165+'22.05.17'!J165+'29.05.17'!J165+'06.06.17'!J165+'12.06.17'!J165+'19.06.17'!J165+'26.06.17'!J165+'03.07.17'!J165+'10.07.17'!J165+'17.07.17'!J165+'24.07.17'!J165+'31.07.17'!J165+'07.08.17'!J165+'14.08.17'!J165+'21.08.17'!J165+'28.08.17'!J165+'04.09.17'!J165+'11.09.17'!J165+'18.09.17'!J165+'25.09.17'!J165+'02.10.17'!J165+'09.10.17'!J165+'16.10.17'!J165+'23.10.17'!J165+'30.10.17'!J165+'06.11.17'!J165+'13.11.17'!J165+'20.11.17'!J165+'27.11.17'!J165+'04.12.17'!J165+'11.12.17'!J165+'18.12.17'!J165+'25.12.17'!J165+'02.01.18'!J165</f>
        <v>5</v>
      </c>
      <c r="K165" s="26">
        <f>'10.01.17'!K131+'16.01.17'!K135+'23.01.17'!K151+'30.01.17'!K157+'06.02.17'!K161+'13.02.17'!K163+'20.02.17'!K163+'27.02.17'!K165+'06.03.17'!K165+'13.03.17'!K165+'20.03.17'!K165+'27.03.17'!K165+'03.04.17'!K165+'10.04.17'!K165+'18.04.17'!K165+'24.04.17'!K165+'03.05.17'!K165+'10.05.17'!K165+'15.05.17'!K165+'22.05.17'!K165+'29.05.17'!K165+'06.06.17'!K165+'12.06.17'!K165+'19.06.17'!K165+'26.06.17'!K165+'03.07.17'!K165+'10.07.17'!K165+'17.07.17'!K165+'24.07.17'!K165+'31.07.17'!K165+'07.08.17'!K165+'14.08.17'!K165+'21.08.17'!K165+'28.08.17'!K165+'04.09.17'!K165+'11.09.17'!K165+'18.09.17'!K165+'25.09.17'!K165+'02.10.17'!K165+'09.10.17'!K165+'16.10.17'!K165+'23.10.17'!K165+'30.10.17'!K165+'06.11.17'!K165+'13.11.17'!K165+'20.11.17'!K165+'27.11.17'!K165+'04.12.17'!K165+'11.12.17'!K165+'18.12.17'!K165+'25.12.17'!K165+'02.01.18'!K165</f>
        <v>4752.6899999999996</v>
      </c>
      <c r="L165" s="26">
        <f>'10.01.17'!L131+'16.01.17'!L135+'23.01.17'!L151+'30.01.17'!L157+'06.02.17'!L161+'13.02.17'!L163+'20.02.17'!L163+'27.02.17'!L165+'06.03.17'!L165+'13.03.17'!L165+'20.03.17'!L165+'27.03.17'!L165+'03.04.17'!L165+'10.04.17'!L165+'18.04.17'!L165+'24.04.17'!L165+'03.05.17'!L165+'10.05.17'!L165+'15.05.17'!L165+'22.05.17'!L165+'29.05.17'!L165+'06.06.17'!L165+'12.06.17'!L165+'19.06.17'!L165+'26.06.17'!L165+'03.07.17'!L165+'10.07.17'!L165+'17.07.17'!L165+'24.07.17'!L165+'31.07.17'!L165+'07.08.17'!L165+'14.08.17'!L165+'21.08.17'!L165+'28.08.17'!L165+'04.09.17'!L165+'11.09.17'!L165+'18.09.17'!L165+'25.09.17'!L165+'02.10.17'!L165+'09.10.17'!L165+'16.10.17'!L165+'23.10.17'!L165+'30.10.17'!L165+'06.11.17'!L165+'13.11.17'!L165+'20.11.17'!L165+'27.11.17'!L165+'04.12.17'!L165+'11.12.17'!L165+'18.12.17'!L165+'25.12.17'!L165+'02.01.18'!L165</f>
        <v>4752.6899999999996</v>
      </c>
      <c r="M165" s="27">
        <f t="shared" si="13"/>
        <v>0</v>
      </c>
      <c r="N165" s="25">
        <f>'10.01.17'!N131+'16.01.17'!N135+'23.01.17'!N151+'30.01.17'!N157+'06.02.17'!N161+'13.02.17'!N163+'20.02.17'!N163+'27.02.17'!N165+'06.03.17'!N165+'13.03.17'!N165+'20.03.17'!N165+'27.03.17'!N165+'03.04.17'!N165+'10.04.17'!N165+'18.04.17'!N165+'24.04.17'!N165+'03.05.17'!N165+'10.05.17'!N165+'15.05.17'!N165+'22.05.17'!N165+'29.05.17'!N165+'06.06.17'!N165+'12.06.17'!N165+'19.06.17'!N165+'26.06.17'!N165+'03.07.17'!N165+'10.07.17'!N165+'17.07.17'!N165+'24.07.17'!N165+'31.07.17'!N165+'07.08.17'!N165+'14.08.17'!N165+'21.08.17'!N165+'28.08.17'!N165+'04.09.17'!N165+'11.09.17'!N165+'18.09.17'!N165+'25.09.17'!N165+'02.10.17'!N165+'09.10.17'!N165+'16.10.17'!N165+'23.10.17'!N165+'30.10.17'!N165+'06.11.17'!N165+'13.11.17'!N165+'20.11.17'!N165+'27.11.17'!N165+'04.12.17'!N165+'11.12.17'!N165+'18.12.17'!N165+'25.12.17'!N165+'02.01.18'!N165</f>
        <v>1</v>
      </c>
      <c r="O165" s="26">
        <f>'10.01.17'!O131+'16.01.17'!O135+'23.01.17'!O151+'30.01.17'!O157+'06.02.17'!O161+'13.02.17'!O163+'20.02.17'!O163+'27.02.17'!O165+'06.03.17'!O165+'13.03.17'!O165+'20.03.17'!O165+'27.03.17'!O165+'03.04.17'!O165+'10.04.17'!O165+'18.04.17'!O165+'24.04.17'!O165+'03.05.17'!O165+'10.05.17'!O165+'15.05.17'!O165+'22.05.17'!O165+'29.05.17'!O165+'06.06.17'!O165+'12.06.17'!O165+'19.06.17'!O165+'26.06.17'!O165+'03.07.17'!O165+'10.07.17'!O165+'17.07.17'!O165+'24.07.17'!O165+'31.07.17'!O165+'07.08.17'!O165+'14.08.17'!O165+'21.08.17'!O165+'28.08.17'!O165+'04.09.17'!O165+'11.09.17'!O165+'18.09.17'!O165+'25.09.17'!O165+'02.10.17'!O165+'09.10.17'!O165+'16.10.17'!O165+'23.10.17'!O165+'30.10.17'!O165+'06.11.17'!O165+'13.11.17'!O165+'20.11.17'!O165+'27.11.17'!O165+'04.12.17'!O165+'11.12.17'!O165+'18.12.17'!O165+'25.12.17'!O165+'02.01.18'!O165</f>
        <v>757.8</v>
      </c>
      <c r="P165" s="26">
        <f>'10.01.17'!P131+'16.01.17'!P135+'23.01.17'!P151+'30.01.17'!P157+'06.02.17'!P161+'13.02.17'!P163+'20.02.17'!P163+'27.02.17'!P165+'06.03.17'!P165+'13.03.17'!P165+'20.03.17'!P165+'27.03.17'!P165+'03.04.17'!P165+'10.04.17'!P165+'18.04.17'!P165+'24.04.17'!P165+'03.05.17'!P165+'10.05.17'!P165+'15.05.17'!P165+'22.05.17'!P165+'29.05.17'!P165+'06.06.17'!P165+'12.06.17'!P165+'19.06.17'!P165+'26.06.17'!P165+'03.07.17'!P165+'10.07.17'!P165+'17.07.17'!P165+'24.07.17'!P165+'31.07.17'!P165+'07.08.17'!P165+'14.08.17'!P165+'21.08.17'!P165+'28.08.17'!P165+'04.09.17'!P165+'11.09.17'!P165+'18.09.17'!P165+'25.09.17'!P165+'02.10.17'!P165+'09.10.17'!P165+'16.10.17'!P165+'23.10.17'!P165+'30.10.17'!P165+'06.11.17'!P165+'13.11.17'!P165+'20.11.17'!P165+'27.11.17'!P165+'04.12.17'!P165+'11.12.17'!P165+'18.12.17'!P165+'25.12.17'!P165+'02.01.18'!P165</f>
        <v>757.8</v>
      </c>
      <c r="Q165" s="30">
        <f t="shared" si="14"/>
        <v>0</v>
      </c>
      <c r="R165" s="2">
        <v>1</v>
      </c>
      <c r="S165" s="2">
        <v>0</v>
      </c>
      <c r="T165" s="2" t="str">
        <f t="shared" si="15"/>
        <v/>
      </c>
      <c r="U165" s="2" t="str">
        <f t="shared" si="16"/>
        <v/>
      </c>
      <c r="V165" s="2" t="str">
        <f t="shared" si="17"/>
        <v/>
      </c>
      <c r="X165" s="60"/>
    </row>
    <row r="166" spans="1:24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f>'23.01.17'!H152+'30.01.17'!H158+'06.02.17'!H162+'13.02.17'!H164+'20.02.17'!H164+'27.02.17'!H166+'06.03.17'!H166+'13.03.17'!H166+'20.03.17'!H166+'27.03.17'!H166+'03.04.17'!H166+'10.04.17'!H166+'18.04.17'!H166+'24.04.17'!H166+'03.05.17'!H166+'10.05.17'!H166+'15.05.17'!H166+'22.05.17'!H166+'29.05.17'!H166+'06.06.17'!H166+'12.06.17'!H166+'19.06.17'!H166+'26.06.17'!H166+'03.07.17'!H166+'10.07.17'!H166+'17.07.17'!H166+'24.07.17'!H166+'31.07.17'!H166+'07.08.17'!H166+'14.08.17'!H166+'21.08.17'!H166+'28.08.17'!H166+'04.09.17'!H166+'11.09.17'!H166+'18.09.17'!H166+'25.09.17'!H166+'02.10.17'!H166+'09.10.17'!H166+'16.10.17'!H166+'23.10.17'!H166+'30.10.17'!H166+'06.11.17'!H166+'13.11.17'!H166+'20.11.17'!H166+'27.11.17'!H166+'04.12.17'!H166+'11.12.17'!H166+'18.12.17'!H166+'25.12.17'!H166+'02.01.18'!H166</f>
        <v>14</v>
      </c>
      <c r="I166" s="25">
        <f>'23.01.17'!I152+'30.01.17'!I158+'06.02.17'!I162+'13.02.17'!I164+'20.02.17'!I164+'27.02.17'!I166+'06.03.17'!I166+'13.03.17'!I166+'20.03.17'!I166+'27.03.17'!I166+'03.04.17'!I166+'10.04.17'!I166+'18.04.17'!I166+'24.04.17'!I166+'03.05.17'!I166+'10.05.17'!I166+'15.05.17'!I166+'22.05.17'!I166+'29.05.17'!I166+'06.06.17'!I166+'12.06.17'!I166+'19.06.17'!I166+'26.06.17'!I166+'03.07.17'!I166+'10.07.17'!I166+'17.07.17'!I166+'24.07.17'!I166+'31.07.17'!I166+'07.08.17'!I166+'14.08.17'!I166+'21.08.17'!I166+'28.08.17'!I166+'04.09.17'!I166+'11.09.17'!I166+'18.09.17'!I166+'25.09.17'!I166+'02.10.17'!I166+'09.10.17'!I166+'16.10.17'!I166+'23.10.17'!I166+'30.10.17'!I166+'06.11.17'!I166+'13.11.17'!I166+'20.11.17'!I166+'27.11.17'!I166+'04.12.17'!I166+'11.12.17'!I166+'18.12.17'!I166+'25.12.17'!I166+'02.01.18'!I166</f>
        <v>3</v>
      </c>
      <c r="J166" s="25">
        <f>'23.01.17'!J152+'30.01.17'!J158+'06.02.17'!J162+'13.02.17'!J164+'20.02.17'!J164+'27.02.17'!J166+'06.03.17'!J166+'13.03.17'!J166+'20.03.17'!J166+'27.03.17'!J166+'03.04.17'!J166+'10.04.17'!J166+'18.04.17'!J166+'24.04.17'!J166+'03.05.17'!J166+'10.05.17'!J166+'15.05.17'!J166+'22.05.17'!J166+'29.05.17'!J166+'06.06.17'!J166+'12.06.17'!J166+'19.06.17'!J166+'26.06.17'!J166+'03.07.17'!J166+'10.07.17'!J166+'17.07.17'!J166+'24.07.17'!J166+'31.07.17'!J166+'07.08.17'!J166+'14.08.17'!J166+'21.08.17'!J166+'28.08.17'!J166+'04.09.17'!J166+'11.09.17'!J166+'18.09.17'!J166+'25.09.17'!J166+'02.10.17'!J166+'09.10.17'!J166+'16.10.17'!J166+'23.10.17'!J166+'30.10.17'!J166+'06.11.17'!J166+'13.11.17'!J166+'20.11.17'!J166+'27.11.17'!J166+'04.12.17'!J166+'11.12.17'!J166+'18.12.17'!J166+'25.12.17'!J166+'02.01.18'!J166</f>
        <v>3</v>
      </c>
      <c r="K166" s="26">
        <f>'23.01.17'!K152+'30.01.17'!K158+'06.02.17'!K162+'13.02.17'!K164+'20.02.17'!K164+'27.02.17'!K166+'06.03.17'!K166+'13.03.17'!K166+'20.03.17'!K166+'27.03.17'!K166+'03.04.17'!K166+'10.04.17'!K166+'18.04.17'!K166+'24.04.17'!K166+'03.05.17'!K166+'10.05.17'!K166+'15.05.17'!K166+'22.05.17'!K166+'29.05.17'!K166+'06.06.17'!K166+'12.06.17'!K166+'19.06.17'!K166+'26.06.17'!K166+'03.07.17'!K166+'10.07.17'!K166+'17.07.17'!K166+'24.07.17'!K166+'31.07.17'!K166+'07.08.17'!K166+'14.08.17'!K166+'21.08.17'!K166+'28.08.17'!K166+'04.09.17'!K166+'11.09.17'!K166+'18.09.17'!K166+'25.09.17'!K166+'02.10.17'!K166+'09.10.17'!K166+'16.10.17'!K166+'23.10.17'!K166+'30.10.17'!K166+'06.11.17'!K166+'13.11.17'!K166+'20.11.17'!K166+'27.11.17'!K166+'04.12.17'!K166+'11.12.17'!K166+'18.12.17'!K166+'25.12.17'!K166+'02.01.18'!K166</f>
        <v>3408.1000000000004</v>
      </c>
      <c r="L166" s="26">
        <f>'23.01.17'!L152+'30.01.17'!L158+'06.02.17'!L162+'13.02.17'!L164+'20.02.17'!L164+'27.02.17'!L166+'06.03.17'!L166+'13.03.17'!L166+'20.03.17'!L166+'27.03.17'!L166+'03.04.17'!L166+'10.04.17'!L166+'18.04.17'!L166+'24.04.17'!L166+'03.05.17'!L166+'10.05.17'!L166+'15.05.17'!L166+'22.05.17'!L166+'29.05.17'!L166+'06.06.17'!L166+'12.06.17'!L166+'19.06.17'!L166+'26.06.17'!L166+'03.07.17'!L166+'10.07.17'!L166+'17.07.17'!L166+'24.07.17'!L166+'31.07.17'!L166+'07.08.17'!L166+'14.08.17'!L166+'21.08.17'!L166+'28.08.17'!L166+'04.09.17'!L166+'11.09.17'!L166+'18.09.17'!L166+'25.09.17'!L166+'02.10.17'!L166+'09.10.17'!L166+'16.10.17'!L166+'23.10.17'!L166+'30.10.17'!L166+'06.11.17'!L166+'13.11.17'!L166+'20.11.17'!L166+'27.11.17'!L166+'04.12.17'!L166+'11.12.17'!L166+'18.12.17'!L166+'25.12.17'!L166+'02.01.18'!L166</f>
        <v>3408.1000000000004</v>
      </c>
      <c r="M166" s="27">
        <f t="shared" si="13"/>
        <v>0</v>
      </c>
      <c r="N166" s="25">
        <f>'23.01.17'!N152+'30.01.17'!N158+'06.02.17'!N162+'13.02.17'!N164+'20.02.17'!N164+'27.02.17'!N166+'06.03.17'!N166+'13.03.17'!N166+'20.03.17'!N166+'27.03.17'!N166+'03.04.17'!N166+'10.04.17'!N166+'18.04.17'!N166+'24.04.17'!N166+'03.05.17'!N166+'10.05.17'!N166+'15.05.17'!N166+'22.05.17'!N166+'29.05.17'!N166+'06.06.17'!N166+'12.06.17'!N166+'19.06.17'!N166+'26.06.17'!N166+'03.07.17'!N166+'10.07.17'!N166+'17.07.17'!N166+'24.07.17'!N166+'31.07.17'!N166+'07.08.17'!N166+'14.08.17'!N166+'21.08.17'!N166+'28.08.17'!N166+'04.09.17'!N166+'11.09.17'!N166+'18.09.17'!N166+'25.09.17'!N166+'02.10.17'!N166+'09.10.17'!N166+'16.10.17'!N166+'23.10.17'!N166+'30.10.17'!N166+'06.11.17'!N166+'13.11.17'!N166+'20.11.17'!N166+'27.11.17'!N166+'04.12.17'!N166+'11.12.17'!N166+'18.12.17'!N166+'25.12.17'!N166+'02.01.18'!N166</f>
        <v>0</v>
      </c>
      <c r="O166" s="26">
        <f>'23.01.17'!O152+'30.01.17'!O158+'06.02.17'!O162+'13.02.17'!O164+'20.02.17'!O164+'27.02.17'!O166+'06.03.17'!O166+'13.03.17'!O166+'20.03.17'!O166+'27.03.17'!O166+'03.04.17'!O166+'10.04.17'!O166+'18.04.17'!O166+'24.04.17'!O166+'03.05.17'!O166+'10.05.17'!O166+'15.05.17'!O166+'22.05.17'!O166+'29.05.17'!O166+'06.06.17'!O166+'12.06.17'!O166+'19.06.17'!O166+'26.06.17'!O166+'03.07.17'!O166+'10.07.17'!O166+'17.07.17'!O166+'24.07.17'!O166+'31.07.17'!O166+'07.08.17'!O166+'14.08.17'!O166+'21.08.17'!O166+'28.08.17'!O166+'04.09.17'!O166+'11.09.17'!O166+'18.09.17'!O166+'25.09.17'!O166+'02.10.17'!O166+'09.10.17'!O166+'16.10.17'!O166+'23.10.17'!O166+'30.10.17'!O166+'06.11.17'!O166+'13.11.17'!O166+'20.11.17'!O166+'27.11.17'!O166+'04.12.17'!O166+'11.12.17'!O166+'18.12.17'!O166+'25.12.17'!O166+'02.01.18'!O166</f>
        <v>0</v>
      </c>
      <c r="P166" s="26">
        <f>'23.01.17'!P152+'30.01.17'!P158+'06.02.17'!P162+'13.02.17'!P164+'20.02.17'!P164+'27.02.17'!P166+'06.03.17'!P166+'13.03.17'!P166+'20.03.17'!P166+'27.03.17'!P166+'03.04.17'!P166+'10.04.17'!P166+'18.04.17'!P166+'24.04.17'!P166+'03.05.17'!P166+'10.05.17'!P166+'15.05.17'!P166+'22.05.17'!P166+'29.05.17'!P166+'06.06.17'!P166+'12.06.17'!P166+'19.06.17'!P166+'26.06.17'!P166+'03.07.17'!P166+'10.07.17'!P166+'17.07.17'!P166+'24.07.17'!P166+'31.07.17'!P166+'07.08.17'!P166+'14.08.17'!P166+'21.08.17'!P166+'28.08.17'!P166+'04.09.17'!P166+'11.09.17'!P166+'18.09.17'!P166+'25.09.17'!P166+'02.10.17'!P166+'09.10.17'!P166+'16.10.17'!P166+'23.10.17'!P166+'30.10.17'!P166+'06.11.17'!P166+'13.11.17'!P166+'20.11.17'!P166+'27.11.17'!P166+'04.12.17'!P166+'11.12.17'!P166+'18.12.17'!P166+'25.12.17'!P166+'02.01.18'!P166</f>
        <v>0</v>
      </c>
      <c r="Q166" s="30">
        <f t="shared" si="14"/>
        <v>0</v>
      </c>
      <c r="R166" s="2">
        <v>1</v>
      </c>
      <c r="S166" s="2">
        <v>0</v>
      </c>
      <c r="T166" s="2" t="str">
        <f t="shared" si="15"/>
        <v/>
      </c>
      <c r="U166" s="2" t="str">
        <f t="shared" si="16"/>
        <v/>
      </c>
      <c r="V166" s="2" t="str">
        <f t="shared" si="17"/>
        <v/>
      </c>
      <c r="X166" s="60"/>
    </row>
    <row r="167" spans="1:24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>
        <f>'10.01.17'!H132+'16.01.17'!H136+'23.01.17'!H153+'30.01.17'!H159+'06.02.17'!H163+'13.02.17'!H165+'20.02.17'!H165+'27.02.17'!H167+'06.03.17'!H167+'13.03.17'!H167+'20.03.17'!H167+'27.03.17'!H167+'03.04.17'!H167+'10.04.17'!H167+'18.04.17'!H167+'24.04.17'!H167+'03.05.17'!H167+'10.05.17'!H167+'15.05.17'!H167+'22.05.17'!H167+'29.05.17'!H167+'06.06.17'!H167+'12.06.17'!H167+'19.06.17'!H167+'26.06.17'!H167+'03.07.17'!H167+'10.07.17'!H167+'17.07.17'!H167+'24.07.17'!H167+'31.07.17'!H167+'07.08.17'!H167+'14.08.17'!H167+'21.08.17'!H167+'28.08.17'!H167+'04.09.17'!H167+'11.09.17'!H167+'18.09.17'!H167+'25.09.17'!H167+'02.10.17'!H167+'09.10.17'!H167+'16.10.17'!H167+'23.10.17'!H167+'30.10.17'!H167+'06.11.17'!H167+'13.11.17'!H167+'20.11.17'!H167+'27.11.17'!H167+'04.12.17'!H167+'11.12.17'!H167+'18.12.17'!H167+'25.12.17'!H167+'02.01.18'!H167</f>
        <v>0</v>
      </c>
      <c r="I167" s="25">
        <f>'10.01.17'!I132+'16.01.17'!I136+'23.01.17'!I153+'30.01.17'!I159+'06.02.17'!I163+'13.02.17'!I165+'20.02.17'!I165+'27.02.17'!I167+'06.03.17'!I167+'13.03.17'!I167+'20.03.17'!I167+'27.03.17'!I167+'03.04.17'!I167+'10.04.17'!I167+'18.04.17'!I167+'24.04.17'!I167+'03.05.17'!I167+'10.05.17'!I167+'15.05.17'!I167+'22.05.17'!I167+'29.05.17'!I167+'06.06.17'!I167+'12.06.17'!I167+'19.06.17'!I167+'26.06.17'!I167+'03.07.17'!I167+'10.07.17'!I167+'17.07.17'!I167+'24.07.17'!I167+'31.07.17'!I167+'07.08.17'!I167+'14.08.17'!I167+'21.08.17'!I167+'28.08.17'!I167+'04.09.17'!I167+'11.09.17'!I167+'18.09.17'!I167+'25.09.17'!I167+'02.10.17'!I167+'09.10.17'!I167+'16.10.17'!I167+'23.10.17'!I167+'30.10.17'!I167+'06.11.17'!I167+'13.11.17'!I167+'20.11.17'!I167+'27.11.17'!I167+'04.12.17'!I167+'11.12.17'!I167+'18.12.17'!I167+'25.12.17'!I167+'02.01.18'!I167</f>
        <v>0</v>
      </c>
      <c r="J167" s="25">
        <f>'10.01.17'!J132+'16.01.17'!J136+'23.01.17'!J153+'30.01.17'!J159+'06.02.17'!J163+'13.02.17'!J165+'20.02.17'!J165+'27.02.17'!J167+'06.03.17'!J167+'13.03.17'!J167+'20.03.17'!J167+'27.03.17'!J167+'03.04.17'!J167+'10.04.17'!J167+'18.04.17'!J167+'24.04.17'!J167+'03.05.17'!J167+'10.05.17'!J167+'15.05.17'!J167+'22.05.17'!J167+'29.05.17'!J167+'06.06.17'!J167+'12.06.17'!J167+'19.06.17'!J167+'26.06.17'!J167+'03.07.17'!J167+'10.07.17'!J167+'17.07.17'!J167+'24.07.17'!J167+'31.07.17'!J167+'07.08.17'!J167+'14.08.17'!J167+'21.08.17'!J167+'28.08.17'!J167+'04.09.17'!J167+'11.09.17'!J167+'18.09.17'!J167+'25.09.17'!J167+'02.10.17'!J167+'09.10.17'!J167+'16.10.17'!J167+'23.10.17'!J167+'30.10.17'!J167+'06.11.17'!J167+'13.11.17'!J167+'20.11.17'!J167+'27.11.17'!J167+'04.12.17'!J167+'11.12.17'!J167+'18.12.17'!J167+'25.12.17'!J167+'02.01.18'!J167</f>
        <v>0</v>
      </c>
      <c r="K167" s="26">
        <f>'10.01.17'!K132+'16.01.17'!K136+'23.01.17'!K153+'30.01.17'!K159+'06.02.17'!K163+'13.02.17'!K165+'20.02.17'!K165+'27.02.17'!K167+'06.03.17'!K167+'13.03.17'!K167+'20.03.17'!K167+'27.03.17'!K167+'03.04.17'!K167+'10.04.17'!K167+'18.04.17'!K167+'24.04.17'!K167+'03.05.17'!K167+'10.05.17'!K167+'15.05.17'!K167+'22.05.17'!K167+'29.05.17'!K167+'06.06.17'!K167+'12.06.17'!K167+'19.06.17'!K167+'26.06.17'!K167+'03.07.17'!K167+'10.07.17'!K167+'17.07.17'!K167+'24.07.17'!K167+'31.07.17'!K167+'07.08.17'!K167+'14.08.17'!K167+'21.08.17'!K167+'28.08.17'!K167+'04.09.17'!K167+'11.09.17'!K167+'18.09.17'!K167+'25.09.17'!K167+'02.10.17'!K167+'09.10.17'!K167+'16.10.17'!K167+'23.10.17'!K167+'30.10.17'!K167+'06.11.17'!K167+'13.11.17'!K167+'20.11.17'!K167+'27.11.17'!K167+'04.12.17'!K167+'11.12.17'!K167+'18.12.17'!K167+'25.12.17'!K167+'02.01.18'!K167</f>
        <v>0</v>
      </c>
      <c r="L167" s="26">
        <f>'10.01.17'!L132+'16.01.17'!L136+'23.01.17'!L153+'30.01.17'!L159+'06.02.17'!L163+'13.02.17'!L165+'20.02.17'!L165+'27.02.17'!L167+'06.03.17'!L167+'13.03.17'!L167+'20.03.17'!L167+'27.03.17'!L167+'03.04.17'!L167+'10.04.17'!L167+'18.04.17'!L167+'24.04.17'!L167+'03.05.17'!L167+'10.05.17'!L167+'15.05.17'!L167+'22.05.17'!L167+'29.05.17'!L167+'06.06.17'!L167+'12.06.17'!L167+'19.06.17'!L167+'26.06.17'!L167+'03.07.17'!L167+'10.07.17'!L167+'17.07.17'!L167+'24.07.17'!L167+'31.07.17'!L167+'07.08.17'!L167+'14.08.17'!L167+'21.08.17'!L167+'28.08.17'!L167+'04.09.17'!L167+'11.09.17'!L167+'18.09.17'!L167+'25.09.17'!L167+'02.10.17'!L167+'09.10.17'!L167+'16.10.17'!L167+'23.10.17'!L167+'30.10.17'!L167+'06.11.17'!L167+'13.11.17'!L167+'20.11.17'!L167+'27.11.17'!L167+'04.12.17'!L167+'11.12.17'!L167+'18.12.17'!L167+'25.12.17'!L167+'02.01.18'!L167</f>
        <v>0</v>
      </c>
      <c r="M167" s="27">
        <f t="shared" si="13"/>
        <v>0</v>
      </c>
      <c r="N167" s="25">
        <f>'10.01.17'!N132+'16.01.17'!N136+'23.01.17'!N153+'30.01.17'!N159+'06.02.17'!N163+'13.02.17'!N165+'20.02.17'!N165+'27.02.17'!N167+'06.03.17'!N167+'13.03.17'!N167+'20.03.17'!N167+'27.03.17'!N167+'03.04.17'!N167+'10.04.17'!N167+'18.04.17'!N167+'24.04.17'!N167+'03.05.17'!N167+'10.05.17'!N167+'15.05.17'!N167+'22.05.17'!N167+'29.05.17'!N167+'06.06.17'!N167+'12.06.17'!N167+'19.06.17'!N167+'26.06.17'!N167+'03.07.17'!N167+'10.07.17'!N167+'17.07.17'!N167+'24.07.17'!N167+'31.07.17'!N167+'07.08.17'!N167+'14.08.17'!N167+'21.08.17'!N167+'28.08.17'!N167+'04.09.17'!N167+'11.09.17'!N167+'18.09.17'!N167+'25.09.17'!N167+'02.10.17'!N167+'09.10.17'!N167+'16.10.17'!N167+'23.10.17'!N167+'30.10.17'!N167+'06.11.17'!N167+'13.11.17'!N167+'20.11.17'!N167+'27.11.17'!N167+'04.12.17'!N167+'11.12.17'!N167+'18.12.17'!N167+'25.12.17'!N167+'02.01.18'!N167</f>
        <v>18</v>
      </c>
      <c r="O167" s="26">
        <f>'10.01.17'!O132+'16.01.17'!O136+'23.01.17'!O153+'30.01.17'!O159+'06.02.17'!O163+'13.02.17'!O165+'20.02.17'!O165+'27.02.17'!O167+'06.03.17'!O167+'13.03.17'!O167+'20.03.17'!O167+'27.03.17'!O167+'03.04.17'!O167+'10.04.17'!O167+'18.04.17'!O167+'24.04.17'!O167+'03.05.17'!O167+'10.05.17'!O167+'15.05.17'!O167+'22.05.17'!O167+'29.05.17'!O167+'06.06.17'!O167+'12.06.17'!O167+'19.06.17'!O167+'26.06.17'!O167+'03.07.17'!O167+'10.07.17'!O167+'17.07.17'!O167+'24.07.17'!O167+'31.07.17'!O167+'07.08.17'!O167+'14.08.17'!O167+'21.08.17'!O167+'28.08.17'!O167+'04.09.17'!O167+'11.09.17'!O167+'18.09.17'!O167+'25.09.17'!O167+'02.10.17'!O167+'09.10.17'!O167+'16.10.17'!O167+'23.10.17'!O167+'30.10.17'!O167+'06.11.17'!O167+'13.11.17'!O167+'20.11.17'!O167+'27.11.17'!O167+'04.12.17'!O167+'11.12.17'!O167+'18.12.17'!O167+'25.12.17'!O167+'02.01.18'!O167</f>
        <v>26480.340000000004</v>
      </c>
      <c r="P167" s="26">
        <f>'10.01.17'!P132+'16.01.17'!P136+'23.01.17'!P153+'30.01.17'!P159+'06.02.17'!P163+'13.02.17'!P165+'20.02.17'!P165+'27.02.17'!P167+'06.03.17'!P167+'13.03.17'!P167+'20.03.17'!P167+'27.03.17'!P167+'03.04.17'!P167+'10.04.17'!P167+'18.04.17'!P167+'24.04.17'!P167+'03.05.17'!P167+'10.05.17'!P167+'15.05.17'!P167+'22.05.17'!P167+'29.05.17'!P167+'06.06.17'!P167+'12.06.17'!P167+'19.06.17'!P167+'26.06.17'!P167+'03.07.17'!P167+'10.07.17'!P167+'17.07.17'!P167+'24.07.17'!P167+'31.07.17'!P167+'07.08.17'!P167+'14.08.17'!P167+'21.08.17'!P167+'28.08.17'!P167+'04.09.17'!P167+'11.09.17'!P167+'18.09.17'!P167+'25.09.17'!P167+'02.10.17'!P167+'09.10.17'!P167+'16.10.17'!P167+'23.10.17'!P167+'30.10.17'!P167+'06.11.17'!P167+'13.11.17'!P167+'20.11.17'!P167+'27.11.17'!P167+'04.12.17'!P167+'11.12.17'!P167+'18.12.17'!P167+'25.12.17'!P167+'02.01.18'!P167</f>
        <v>26480.340000000004</v>
      </c>
      <c r="Q167" s="30">
        <f t="shared" si="14"/>
        <v>0</v>
      </c>
      <c r="R167" s="2">
        <v>0</v>
      </c>
      <c r="S167" s="2">
        <v>1</v>
      </c>
      <c r="T167" s="2" t="str">
        <f t="shared" si="15"/>
        <v/>
      </c>
      <c r="U167" s="2" t="str">
        <f t="shared" si="16"/>
        <v/>
      </c>
      <c r="V167" s="2" t="str">
        <f t="shared" si="17"/>
        <v/>
      </c>
      <c r="X167" s="60"/>
    </row>
    <row r="168" spans="1:24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f>'23.01.17'!H154+'30.01.17'!H160+'06.02.17'!H164+'13.02.17'!H166+'20.02.17'!H166+'27.02.17'!H168+'06.03.17'!H168+'13.03.17'!H168+'20.03.17'!H168+'27.03.17'!H168+'03.04.17'!H168+'10.04.17'!H168+'18.04.17'!H168+'24.04.17'!H168+'03.05.17'!H168+'10.05.17'!H168+'15.05.17'!H168+'22.05.17'!H168+'29.05.17'!H168+'06.06.17'!H168+'12.06.17'!H168+'19.06.17'!H168+'26.06.17'!H168+'03.07.17'!H168+'10.07.17'!H168+'17.07.17'!H168+'24.07.17'!H168+'31.07.17'!H168+'07.08.17'!H168+'14.08.17'!H168+'21.08.17'!H168+'28.08.17'!H168+'04.09.17'!H168+'11.09.17'!H168+'18.09.17'!H168+'25.09.17'!H168+'02.10.17'!H168+'09.10.17'!H168+'16.10.17'!H168+'23.10.17'!H168+'30.10.17'!H168+'06.11.17'!H168+'13.11.17'!H168+'20.11.17'!H168+'27.11.17'!H168+'04.12.17'!H168+'11.12.17'!H168+'18.12.17'!H168+'25.12.17'!H168+'02.01.18'!H168</f>
        <v>22</v>
      </c>
      <c r="I168" s="25">
        <f>'23.01.17'!I154+'30.01.17'!I160+'06.02.17'!I164+'13.02.17'!I166+'20.02.17'!I166+'27.02.17'!I168+'06.03.17'!I168+'13.03.17'!I168+'20.03.17'!I168+'27.03.17'!I168+'03.04.17'!I168+'10.04.17'!I168+'18.04.17'!I168+'24.04.17'!I168+'03.05.17'!I168+'10.05.17'!I168+'15.05.17'!I168+'22.05.17'!I168+'29.05.17'!I168+'06.06.17'!I168+'12.06.17'!I168+'19.06.17'!I168+'26.06.17'!I168+'03.07.17'!I168+'10.07.17'!I168+'17.07.17'!I168+'24.07.17'!I168+'31.07.17'!I168+'07.08.17'!I168+'14.08.17'!I168+'21.08.17'!I168+'28.08.17'!I168+'04.09.17'!I168+'11.09.17'!I168+'18.09.17'!I168+'25.09.17'!I168+'02.10.17'!I168+'09.10.17'!I168+'16.10.17'!I168+'23.10.17'!I168+'30.10.17'!I168+'06.11.17'!I168+'13.11.17'!I168+'20.11.17'!I168+'27.11.17'!I168+'04.12.17'!I168+'11.12.17'!I168+'18.12.17'!I168+'25.12.17'!I168+'02.01.18'!I168</f>
        <v>11</v>
      </c>
      <c r="J168" s="25">
        <f>'23.01.17'!J154+'30.01.17'!J160+'06.02.17'!J164+'13.02.17'!J166+'20.02.17'!J166+'27.02.17'!J168+'06.03.17'!J168+'13.03.17'!J168+'20.03.17'!J168+'27.03.17'!J168+'03.04.17'!J168+'10.04.17'!J168+'18.04.17'!J168+'24.04.17'!J168+'03.05.17'!J168+'10.05.17'!J168+'15.05.17'!J168+'22.05.17'!J168+'29.05.17'!J168+'06.06.17'!J168+'12.06.17'!J168+'19.06.17'!J168+'26.06.17'!J168+'03.07.17'!J168+'10.07.17'!J168+'17.07.17'!J168+'24.07.17'!J168+'31.07.17'!J168+'07.08.17'!J168+'14.08.17'!J168+'21.08.17'!J168+'28.08.17'!J168+'04.09.17'!J168+'11.09.17'!J168+'18.09.17'!J168+'25.09.17'!J168+'02.10.17'!J168+'09.10.17'!J168+'16.10.17'!J168+'23.10.17'!J168+'30.10.17'!J168+'06.11.17'!J168+'13.11.17'!J168+'20.11.17'!J168+'27.11.17'!J168+'04.12.17'!J168+'11.12.17'!J168+'18.12.17'!J168+'25.12.17'!J168+'02.01.18'!J168</f>
        <v>14</v>
      </c>
      <c r="K168" s="26">
        <f>'23.01.17'!K154+'30.01.17'!K160+'06.02.17'!K164+'13.02.17'!K166+'20.02.17'!K166+'27.02.17'!K168+'06.03.17'!K168+'13.03.17'!K168+'20.03.17'!K168+'27.03.17'!K168+'03.04.17'!K168+'10.04.17'!K168+'18.04.17'!K168+'24.04.17'!K168+'03.05.17'!K168+'10.05.17'!K168+'15.05.17'!K168+'22.05.17'!K168+'29.05.17'!K168+'06.06.17'!K168+'12.06.17'!K168+'19.06.17'!K168+'26.06.17'!K168+'03.07.17'!K168+'10.07.17'!K168+'17.07.17'!K168+'24.07.17'!K168+'31.07.17'!K168+'07.08.17'!K168+'14.08.17'!K168+'21.08.17'!K168+'28.08.17'!K168+'04.09.17'!K168+'11.09.17'!K168+'18.09.17'!K168+'25.09.17'!K168+'02.10.17'!K168+'09.10.17'!K168+'16.10.17'!K168+'23.10.17'!K168+'30.10.17'!K168+'06.11.17'!K168+'13.11.17'!K168+'20.11.17'!K168+'27.11.17'!K168+'04.12.17'!K168+'11.12.17'!K168+'18.12.17'!K168+'25.12.17'!K168+'02.01.18'!K168</f>
        <v>12192.22</v>
      </c>
      <c r="L168" s="26">
        <f>'23.01.17'!L154+'30.01.17'!L160+'06.02.17'!L164+'13.02.17'!L166+'20.02.17'!L166+'27.02.17'!L168+'06.03.17'!L168+'13.03.17'!L168+'20.03.17'!L168+'27.03.17'!L168+'03.04.17'!L168+'10.04.17'!L168+'18.04.17'!L168+'24.04.17'!L168+'03.05.17'!L168+'10.05.17'!L168+'15.05.17'!L168+'22.05.17'!L168+'29.05.17'!L168+'06.06.17'!L168+'12.06.17'!L168+'19.06.17'!L168+'26.06.17'!L168+'03.07.17'!L168+'10.07.17'!L168+'17.07.17'!L168+'24.07.17'!L168+'31.07.17'!L168+'07.08.17'!L168+'14.08.17'!L168+'21.08.17'!L168+'28.08.17'!L168+'04.09.17'!L168+'11.09.17'!L168+'18.09.17'!L168+'25.09.17'!L168+'02.10.17'!L168+'09.10.17'!L168+'16.10.17'!L168+'23.10.17'!L168+'30.10.17'!L168+'06.11.17'!L168+'13.11.17'!L168+'20.11.17'!L168+'27.11.17'!L168+'04.12.17'!L168+'11.12.17'!L168+'18.12.17'!L168+'25.12.17'!L168+'02.01.18'!L168</f>
        <v>12192.22</v>
      </c>
      <c r="M168" s="27">
        <f t="shared" si="13"/>
        <v>0</v>
      </c>
      <c r="N168" s="25">
        <f>'23.01.17'!N154+'30.01.17'!N160+'06.02.17'!N164+'13.02.17'!N166+'20.02.17'!N166+'27.02.17'!N168+'06.03.17'!N168+'13.03.17'!N168+'20.03.17'!N168+'27.03.17'!N168+'03.04.17'!N168+'10.04.17'!N168+'18.04.17'!N168+'24.04.17'!N168+'03.05.17'!N168+'10.05.17'!N168+'15.05.17'!N168+'22.05.17'!N168+'29.05.17'!N168+'06.06.17'!N168+'12.06.17'!N168+'19.06.17'!N168+'26.06.17'!N168+'03.07.17'!N168+'10.07.17'!N168+'17.07.17'!N168+'24.07.17'!N168+'31.07.17'!N168+'07.08.17'!N168+'14.08.17'!N168+'21.08.17'!N168+'28.08.17'!N168+'04.09.17'!N168+'11.09.17'!N168+'18.09.17'!N168+'25.09.17'!N168+'02.10.17'!N168+'09.10.17'!N168+'16.10.17'!N168+'23.10.17'!N168+'30.10.17'!N168+'06.11.17'!N168+'13.11.17'!N168+'20.11.17'!N168+'27.11.17'!N168+'04.12.17'!N168+'11.12.17'!N168+'18.12.17'!N168+'25.12.17'!N168+'02.01.18'!N168</f>
        <v>0</v>
      </c>
      <c r="O168" s="26">
        <f>'23.01.17'!O154+'30.01.17'!O160+'06.02.17'!O164+'13.02.17'!O166+'20.02.17'!O166+'27.02.17'!O168+'06.03.17'!O168+'13.03.17'!O168+'20.03.17'!O168+'27.03.17'!O168+'03.04.17'!O168+'10.04.17'!O168+'18.04.17'!O168+'24.04.17'!O168+'03.05.17'!O168+'10.05.17'!O168+'15.05.17'!O168+'22.05.17'!O168+'29.05.17'!O168+'06.06.17'!O168+'12.06.17'!O168+'19.06.17'!O168+'26.06.17'!O168+'03.07.17'!O168+'10.07.17'!O168+'17.07.17'!O168+'24.07.17'!O168+'31.07.17'!O168+'07.08.17'!O168+'14.08.17'!O168+'21.08.17'!O168+'28.08.17'!O168+'04.09.17'!O168+'11.09.17'!O168+'18.09.17'!O168+'25.09.17'!O168+'02.10.17'!O168+'09.10.17'!O168+'16.10.17'!O168+'23.10.17'!O168+'30.10.17'!O168+'06.11.17'!O168+'13.11.17'!O168+'20.11.17'!O168+'27.11.17'!O168+'04.12.17'!O168+'11.12.17'!O168+'18.12.17'!O168+'25.12.17'!O168+'02.01.18'!O168</f>
        <v>0</v>
      </c>
      <c r="P168" s="26">
        <f>'23.01.17'!P154+'30.01.17'!P160+'06.02.17'!P164+'13.02.17'!P166+'20.02.17'!P166+'27.02.17'!P168+'06.03.17'!P168+'13.03.17'!P168+'20.03.17'!P168+'27.03.17'!P168+'03.04.17'!P168+'10.04.17'!P168+'18.04.17'!P168+'24.04.17'!P168+'03.05.17'!P168+'10.05.17'!P168+'15.05.17'!P168+'22.05.17'!P168+'29.05.17'!P168+'06.06.17'!P168+'12.06.17'!P168+'19.06.17'!P168+'26.06.17'!P168+'03.07.17'!P168+'10.07.17'!P168+'17.07.17'!P168+'24.07.17'!P168+'31.07.17'!P168+'07.08.17'!P168+'14.08.17'!P168+'21.08.17'!P168+'28.08.17'!P168+'04.09.17'!P168+'11.09.17'!P168+'18.09.17'!P168+'25.09.17'!P168+'02.10.17'!P168+'09.10.17'!P168+'16.10.17'!P168+'23.10.17'!P168+'30.10.17'!P168+'06.11.17'!P168+'13.11.17'!P168+'20.11.17'!P168+'27.11.17'!P168+'04.12.17'!P168+'11.12.17'!P168+'18.12.17'!P168+'25.12.17'!P168+'02.01.18'!P168</f>
        <v>0</v>
      </c>
      <c r="Q168" s="30">
        <f t="shared" si="14"/>
        <v>0</v>
      </c>
      <c r="R168" s="2">
        <v>1</v>
      </c>
      <c r="S168" s="2">
        <v>0</v>
      </c>
      <c r="T168" s="2" t="str">
        <f t="shared" si="15"/>
        <v/>
      </c>
      <c r="U168" s="2" t="str">
        <f t="shared" si="16"/>
        <v/>
      </c>
      <c r="V168" s="2" t="str">
        <f t="shared" si="17"/>
        <v/>
      </c>
      <c r="X168" s="60"/>
    </row>
    <row r="169" spans="1:24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>
        <f>'10.01.17'!H133+'16.01.17'!H137+'23.01.17'!H155+'30.01.17'!H161+'06.02.17'!H165+'13.02.17'!H167+'20.02.17'!H167+'27.02.17'!H169+'06.03.17'!H169+'13.03.17'!H169+'20.03.17'!H169+'27.03.17'!H169+'03.04.17'!H169+'10.04.17'!H169+'18.04.17'!H169+'24.04.17'!H169+'03.05.17'!H169+'10.05.17'!H169+'15.05.17'!H169+'22.05.17'!H169+'29.05.17'!H169+'06.06.17'!H169+'12.06.17'!H169+'19.06.17'!H169+'26.06.17'!H169+'03.07.17'!H169+'10.07.17'!H169+'17.07.17'!H169+'24.07.17'!H169+'31.07.17'!H169+'07.08.17'!H169+'14.08.17'!H169+'21.08.17'!H169+'28.08.17'!H169+'04.09.17'!H169+'11.09.17'!H169+'18.09.17'!H169+'25.09.17'!H169+'02.10.17'!H169+'09.10.17'!H169+'16.10.17'!H169+'23.10.17'!H169+'30.10.17'!H169+'06.11.17'!H169+'13.11.17'!H169+'20.11.17'!H169+'27.11.17'!H169+'04.12.17'!H169+'11.12.17'!H169+'18.12.17'!H169+'25.12.17'!H169+'02.01.18'!H169</f>
        <v>0</v>
      </c>
      <c r="I169" s="25">
        <f>'10.01.17'!I133+'16.01.17'!I137+'23.01.17'!I155+'30.01.17'!I161+'06.02.17'!I165+'13.02.17'!I167+'20.02.17'!I167+'27.02.17'!I169+'06.03.17'!I169+'13.03.17'!I169+'20.03.17'!I169+'27.03.17'!I169+'03.04.17'!I169+'10.04.17'!I169+'18.04.17'!I169+'24.04.17'!I169+'03.05.17'!I169+'10.05.17'!I169+'15.05.17'!I169+'22.05.17'!I169+'29.05.17'!I169+'06.06.17'!I169+'12.06.17'!I169+'19.06.17'!I169+'26.06.17'!I169+'03.07.17'!I169+'10.07.17'!I169+'17.07.17'!I169+'24.07.17'!I169+'31.07.17'!I169+'07.08.17'!I169+'14.08.17'!I169+'21.08.17'!I169+'28.08.17'!I169+'04.09.17'!I169+'11.09.17'!I169+'18.09.17'!I169+'25.09.17'!I169+'02.10.17'!I169+'09.10.17'!I169+'16.10.17'!I169+'23.10.17'!I169+'30.10.17'!I169+'06.11.17'!I169+'13.11.17'!I169+'20.11.17'!I169+'27.11.17'!I169+'04.12.17'!I169+'11.12.17'!I169+'18.12.17'!I169+'25.12.17'!I169+'02.01.18'!I169</f>
        <v>0</v>
      </c>
      <c r="J169" s="25">
        <f>'10.01.17'!J133+'16.01.17'!J137+'23.01.17'!J155+'30.01.17'!J161+'06.02.17'!J165+'13.02.17'!J167+'20.02.17'!J167+'27.02.17'!J169+'06.03.17'!J169+'13.03.17'!J169+'20.03.17'!J169+'27.03.17'!J169+'03.04.17'!J169+'10.04.17'!J169+'18.04.17'!J169+'24.04.17'!J169+'03.05.17'!J169+'10.05.17'!J169+'15.05.17'!J169+'22.05.17'!J169+'29.05.17'!J169+'06.06.17'!J169+'12.06.17'!J169+'19.06.17'!J169+'26.06.17'!J169+'03.07.17'!J169+'10.07.17'!J169+'17.07.17'!J169+'24.07.17'!J169+'31.07.17'!J169+'07.08.17'!J169+'14.08.17'!J169+'21.08.17'!J169+'28.08.17'!J169+'04.09.17'!J169+'11.09.17'!J169+'18.09.17'!J169+'25.09.17'!J169+'02.10.17'!J169+'09.10.17'!J169+'16.10.17'!J169+'23.10.17'!J169+'30.10.17'!J169+'06.11.17'!J169+'13.11.17'!J169+'20.11.17'!J169+'27.11.17'!J169+'04.12.17'!J169+'11.12.17'!J169+'18.12.17'!J169+'25.12.17'!J169+'02.01.18'!J169</f>
        <v>0</v>
      </c>
      <c r="K169" s="26">
        <f>'10.01.17'!K133+'16.01.17'!K137+'23.01.17'!K155+'30.01.17'!K161+'06.02.17'!K165+'13.02.17'!K167+'20.02.17'!K167+'27.02.17'!K169+'06.03.17'!K169+'13.03.17'!K169+'20.03.17'!K169+'27.03.17'!K169+'03.04.17'!K169+'10.04.17'!K169+'18.04.17'!K169+'24.04.17'!K169+'03.05.17'!K169+'10.05.17'!K169+'15.05.17'!K169+'22.05.17'!K169+'29.05.17'!K169+'06.06.17'!K169+'12.06.17'!K169+'19.06.17'!K169+'26.06.17'!K169+'03.07.17'!K169+'10.07.17'!K169+'17.07.17'!K169+'24.07.17'!K169+'31.07.17'!K169+'07.08.17'!K169+'14.08.17'!K169+'21.08.17'!K169+'28.08.17'!K169+'04.09.17'!K169+'11.09.17'!K169+'18.09.17'!K169+'25.09.17'!K169+'02.10.17'!K169+'09.10.17'!K169+'16.10.17'!K169+'23.10.17'!K169+'30.10.17'!K169+'06.11.17'!K169+'13.11.17'!K169+'20.11.17'!K169+'27.11.17'!K169+'04.12.17'!K169+'11.12.17'!K169+'18.12.17'!K169+'25.12.17'!K169+'02.01.18'!K169</f>
        <v>0</v>
      </c>
      <c r="L169" s="26">
        <f>'10.01.17'!L133+'16.01.17'!L137+'23.01.17'!L155+'30.01.17'!L161+'06.02.17'!L165+'13.02.17'!L167+'20.02.17'!L167+'27.02.17'!L169+'06.03.17'!L169+'13.03.17'!L169+'20.03.17'!L169+'27.03.17'!L169+'03.04.17'!L169+'10.04.17'!L169+'18.04.17'!L169+'24.04.17'!L169+'03.05.17'!L169+'10.05.17'!L169+'15.05.17'!L169+'22.05.17'!L169+'29.05.17'!L169+'06.06.17'!L169+'12.06.17'!L169+'19.06.17'!L169+'26.06.17'!L169+'03.07.17'!L169+'10.07.17'!L169+'17.07.17'!L169+'24.07.17'!L169+'31.07.17'!L169+'07.08.17'!L169+'14.08.17'!L169+'21.08.17'!L169+'28.08.17'!L169+'04.09.17'!L169+'11.09.17'!L169+'18.09.17'!L169+'25.09.17'!L169+'02.10.17'!L169+'09.10.17'!L169+'16.10.17'!L169+'23.10.17'!L169+'30.10.17'!L169+'06.11.17'!L169+'13.11.17'!L169+'20.11.17'!L169+'27.11.17'!L169+'04.12.17'!L169+'11.12.17'!L169+'18.12.17'!L169+'25.12.17'!L169+'02.01.18'!L169</f>
        <v>0</v>
      </c>
      <c r="M169" s="27">
        <f t="shared" si="13"/>
        <v>0</v>
      </c>
      <c r="N169" s="25">
        <f>'10.01.17'!N133+'16.01.17'!N137+'23.01.17'!N155+'30.01.17'!N161+'06.02.17'!N165+'13.02.17'!N167+'20.02.17'!N167+'27.02.17'!N169+'06.03.17'!N169+'13.03.17'!N169+'20.03.17'!N169+'27.03.17'!N169+'03.04.17'!N169+'10.04.17'!N169+'18.04.17'!N169+'24.04.17'!N169+'03.05.17'!N169+'10.05.17'!N169+'15.05.17'!N169+'22.05.17'!N169+'29.05.17'!N169+'06.06.17'!N169+'12.06.17'!N169+'19.06.17'!N169+'26.06.17'!N169+'03.07.17'!N169+'10.07.17'!N169+'17.07.17'!N169+'24.07.17'!N169+'31.07.17'!N169+'07.08.17'!N169+'14.08.17'!N169+'21.08.17'!N169+'28.08.17'!N169+'04.09.17'!N169+'11.09.17'!N169+'18.09.17'!N169+'25.09.17'!N169+'02.10.17'!N169+'09.10.17'!N169+'16.10.17'!N169+'23.10.17'!N169+'30.10.17'!N169+'06.11.17'!N169+'13.11.17'!N169+'20.11.17'!N169+'27.11.17'!N169+'04.12.17'!N169+'11.12.17'!N169+'18.12.17'!N169+'25.12.17'!N169+'02.01.18'!N169</f>
        <v>0</v>
      </c>
      <c r="O169" s="26">
        <f>'10.01.17'!O133+'16.01.17'!O137+'23.01.17'!O155+'30.01.17'!O161+'06.02.17'!O165+'13.02.17'!O167+'20.02.17'!O167+'27.02.17'!O169+'06.03.17'!O169+'13.03.17'!O169+'20.03.17'!O169+'27.03.17'!O169+'03.04.17'!O169+'10.04.17'!O169+'18.04.17'!O169+'24.04.17'!O169+'03.05.17'!O169+'10.05.17'!O169+'15.05.17'!O169+'22.05.17'!O169+'29.05.17'!O169+'06.06.17'!O169+'12.06.17'!O169+'19.06.17'!O169+'26.06.17'!O169+'03.07.17'!O169+'10.07.17'!O169+'17.07.17'!O169+'24.07.17'!O169+'31.07.17'!O169+'07.08.17'!O169+'14.08.17'!O169+'21.08.17'!O169+'28.08.17'!O169+'04.09.17'!O169+'11.09.17'!O169+'18.09.17'!O169+'25.09.17'!O169+'02.10.17'!O169+'09.10.17'!O169+'16.10.17'!O169+'23.10.17'!O169+'30.10.17'!O169+'06.11.17'!O169+'13.11.17'!O169+'20.11.17'!O169+'27.11.17'!O169+'04.12.17'!O169+'11.12.17'!O169+'18.12.17'!O169+'25.12.17'!O169+'02.01.18'!O169</f>
        <v>0</v>
      </c>
      <c r="P169" s="26">
        <f>'10.01.17'!P133+'16.01.17'!P137+'23.01.17'!P155+'30.01.17'!P161+'06.02.17'!P165+'13.02.17'!P167+'20.02.17'!P167+'27.02.17'!P169+'06.03.17'!P169+'13.03.17'!P169+'20.03.17'!P169+'27.03.17'!P169+'03.04.17'!P169+'10.04.17'!P169+'18.04.17'!P169+'24.04.17'!P169+'03.05.17'!P169+'10.05.17'!P169+'15.05.17'!P169+'22.05.17'!P169+'29.05.17'!P169+'06.06.17'!P169+'12.06.17'!P169+'19.06.17'!P169+'26.06.17'!P169+'03.07.17'!P169+'10.07.17'!P169+'17.07.17'!P169+'24.07.17'!P169+'31.07.17'!P169+'07.08.17'!P169+'14.08.17'!P169+'21.08.17'!P169+'28.08.17'!P169+'04.09.17'!P169+'11.09.17'!P169+'18.09.17'!P169+'25.09.17'!P169+'02.10.17'!P169+'09.10.17'!P169+'16.10.17'!P169+'23.10.17'!P169+'30.10.17'!P169+'06.11.17'!P169+'13.11.17'!P169+'20.11.17'!P169+'27.11.17'!P169+'04.12.17'!P169+'11.12.17'!P169+'18.12.17'!P169+'25.12.17'!P169+'02.01.18'!P169</f>
        <v>0</v>
      </c>
      <c r="Q169" s="30">
        <f t="shared" si="14"/>
        <v>0</v>
      </c>
      <c r="R169" s="2">
        <v>0</v>
      </c>
      <c r="S169" s="2">
        <v>1</v>
      </c>
      <c r="T169" s="2" t="str">
        <f t="shared" si="15"/>
        <v/>
      </c>
      <c r="U169" s="2" t="str">
        <f t="shared" si="16"/>
        <v/>
      </c>
      <c r="V169" s="2" t="str">
        <f t="shared" si="17"/>
        <v/>
      </c>
      <c r="X169" s="60"/>
    </row>
    <row r="170" spans="1:24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f>'10.01.17'!H134+'16.01.17'!H138+'23.01.17'!H156+'30.01.17'!H162+'06.02.17'!H166+'13.02.17'!H168+'20.02.17'!H168+'27.02.17'!H170+'06.03.17'!H170+'13.03.17'!H170+'20.03.17'!H170+'27.03.17'!H170+'03.04.17'!H170+'10.04.17'!H170+'18.04.17'!H170+'24.04.17'!H170+'03.05.17'!H170+'10.05.17'!H170+'15.05.17'!H170+'22.05.17'!H170+'29.05.17'!H170+'06.06.17'!H170+'12.06.17'!H170+'19.06.17'!H170+'26.06.17'!H170+'03.07.17'!H170+'10.07.17'!H170+'17.07.17'!H170+'24.07.17'!H170+'31.07.17'!H170+'07.08.17'!H170+'14.08.17'!H170+'21.08.17'!H170+'28.08.17'!H170+'04.09.17'!H170+'11.09.17'!H170+'18.09.17'!H170+'25.09.17'!H170+'02.10.17'!H170+'09.10.17'!H170+'16.10.17'!H170+'23.10.17'!H170+'30.10.17'!H170+'06.11.17'!H170+'13.11.17'!H170+'20.11.17'!H170+'27.11.17'!H170+'04.12.17'!H170+'11.12.17'!H170+'18.12.17'!H170+'25.12.17'!H170+'02.01.18'!H170</f>
        <v>33</v>
      </c>
      <c r="I170" s="25">
        <f>'10.01.17'!I134+'16.01.17'!I138+'23.01.17'!I156+'30.01.17'!I162+'06.02.17'!I166+'13.02.17'!I168+'20.02.17'!I168+'27.02.17'!I170+'06.03.17'!I170+'13.03.17'!I170+'20.03.17'!I170+'27.03.17'!I170+'03.04.17'!I170+'10.04.17'!I170+'18.04.17'!I170+'24.04.17'!I170+'03.05.17'!I170+'10.05.17'!I170+'15.05.17'!I170+'22.05.17'!I170+'29.05.17'!I170+'06.06.17'!I170+'12.06.17'!I170+'19.06.17'!I170+'26.06.17'!I170+'03.07.17'!I170+'10.07.17'!I170+'17.07.17'!I170+'24.07.17'!I170+'31.07.17'!I170+'07.08.17'!I170+'14.08.17'!I170+'21.08.17'!I170+'28.08.17'!I170+'04.09.17'!I170+'11.09.17'!I170+'18.09.17'!I170+'25.09.17'!I170+'02.10.17'!I170+'09.10.17'!I170+'16.10.17'!I170+'23.10.17'!I170+'30.10.17'!I170+'06.11.17'!I170+'13.11.17'!I170+'20.11.17'!I170+'27.11.17'!I170+'04.12.17'!I170+'11.12.17'!I170+'18.12.17'!I170+'25.12.17'!I170+'02.01.18'!I170</f>
        <v>24</v>
      </c>
      <c r="J170" s="25">
        <f>'10.01.17'!J134+'16.01.17'!J138+'23.01.17'!J156+'30.01.17'!J162+'06.02.17'!J166+'13.02.17'!J168+'20.02.17'!J168+'27.02.17'!J170+'06.03.17'!J170+'13.03.17'!J170+'20.03.17'!J170+'27.03.17'!J170+'03.04.17'!J170+'10.04.17'!J170+'18.04.17'!J170+'24.04.17'!J170+'03.05.17'!J170+'10.05.17'!J170+'15.05.17'!J170+'22.05.17'!J170+'29.05.17'!J170+'06.06.17'!J170+'12.06.17'!J170+'19.06.17'!J170+'26.06.17'!J170+'03.07.17'!J170+'10.07.17'!J170+'17.07.17'!J170+'24.07.17'!J170+'31.07.17'!J170+'07.08.17'!J170+'14.08.17'!J170+'21.08.17'!J170+'28.08.17'!J170+'04.09.17'!J170+'11.09.17'!J170+'18.09.17'!J170+'25.09.17'!J170+'02.10.17'!J170+'09.10.17'!J170+'16.10.17'!J170+'23.10.17'!J170+'30.10.17'!J170+'06.11.17'!J170+'13.11.17'!J170+'20.11.17'!J170+'27.11.17'!J170+'04.12.17'!J170+'11.12.17'!J170+'18.12.17'!J170+'25.12.17'!J170+'02.01.18'!J170</f>
        <v>32</v>
      </c>
      <c r="K170" s="26">
        <f>'10.01.17'!K134+'16.01.17'!K138+'23.01.17'!K156+'30.01.17'!K162+'06.02.17'!K166+'13.02.17'!K168+'20.02.17'!K168+'27.02.17'!K170+'06.03.17'!K170+'13.03.17'!K170+'20.03.17'!K170+'27.03.17'!K170+'03.04.17'!K170+'10.04.17'!K170+'18.04.17'!K170+'24.04.17'!K170+'03.05.17'!K170+'10.05.17'!K170+'15.05.17'!K170+'22.05.17'!K170+'29.05.17'!K170+'06.06.17'!K170+'12.06.17'!K170+'19.06.17'!K170+'26.06.17'!K170+'03.07.17'!K170+'10.07.17'!K170+'17.07.17'!K170+'24.07.17'!K170+'31.07.17'!K170+'07.08.17'!K170+'14.08.17'!K170+'21.08.17'!K170+'28.08.17'!K170+'04.09.17'!K170+'11.09.17'!K170+'18.09.17'!K170+'25.09.17'!K170+'02.10.17'!K170+'09.10.17'!K170+'16.10.17'!K170+'23.10.17'!K170+'30.10.17'!K170+'06.11.17'!K170+'13.11.17'!K170+'20.11.17'!K170+'27.11.17'!K170+'04.12.17'!K170+'11.12.17'!K170+'18.12.17'!K170+'25.12.17'!K170+'02.01.18'!K170</f>
        <v>25936.079999999998</v>
      </c>
      <c r="L170" s="26">
        <f>'10.01.17'!L134+'16.01.17'!L138+'23.01.17'!L156+'30.01.17'!L162+'06.02.17'!L166+'13.02.17'!L168+'20.02.17'!L168+'27.02.17'!L170+'06.03.17'!L170+'13.03.17'!L170+'20.03.17'!L170+'27.03.17'!L170+'03.04.17'!L170+'10.04.17'!L170+'18.04.17'!L170+'24.04.17'!L170+'03.05.17'!L170+'10.05.17'!L170+'15.05.17'!L170+'22.05.17'!L170+'29.05.17'!L170+'06.06.17'!L170+'12.06.17'!L170+'19.06.17'!L170+'26.06.17'!L170+'03.07.17'!L170+'10.07.17'!L170+'17.07.17'!L170+'24.07.17'!L170+'31.07.17'!L170+'07.08.17'!L170+'14.08.17'!L170+'21.08.17'!L170+'28.08.17'!L170+'04.09.17'!L170+'11.09.17'!L170+'18.09.17'!L170+'25.09.17'!L170+'02.10.17'!L170+'09.10.17'!L170+'16.10.17'!L170+'23.10.17'!L170+'30.10.17'!L170+'06.11.17'!L170+'13.11.17'!L170+'20.11.17'!L170+'27.11.17'!L170+'04.12.17'!L170+'11.12.17'!L170+'18.12.17'!L170+'25.12.17'!L170+'02.01.18'!L170</f>
        <v>25936.079999999998</v>
      </c>
      <c r="M170" s="27">
        <f t="shared" ref="M170:M179" si="18">K170-L170</f>
        <v>0</v>
      </c>
      <c r="N170" s="25">
        <f>'10.01.17'!N134+'16.01.17'!N138+'23.01.17'!N156+'30.01.17'!N162+'06.02.17'!N166+'13.02.17'!N168+'20.02.17'!N168+'27.02.17'!N170+'06.03.17'!N170+'13.03.17'!N170+'20.03.17'!N170+'27.03.17'!N170+'03.04.17'!N170+'10.04.17'!N170+'18.04.17'!N170+'24.04.17'!N170+'03.05.17'!N170+'10.05.17'!N170+'15.05.17'!N170+'22.05.17'!N170+'29.05.17'!N170+'06.06.17'!N170+'12.06.17'!N170+'19.06.17'!N170+'26.06.17'!N170+'03.07.17'!N170+'10.07.17'!N170+'17.07.17'!N170+'24.07.17'!N170+'31.07.17'!N170+'07.08.17'!N170+'14.08.17'!N170+'21.08.17'!N170+'28.08.17'!N170+'04.09.17'!N170+'11.09.17'!N170+'18.09.17'!N170+'25.09.17'!N170+'02.10.17'!N170+'09.10.17'!N170+'16.10.17'!N170+'23.10.17'!N170+'30.10.17'!N170+'06.11.17'!N170+'13.11.17'!N170+'20.11.17'!N170+'27.11.17'!N170+'04.12.17'!N170+'11.12.17'!N170+'18.12.17'!N170+'25.12.17'!N170+'02.01.18'!N170</f>
        <v>0</v>
      </c>
      <c r="O170" s="26">
        <f>'10.01.17'!O134+'16.01.17'!O138+'23.01.17'!O156+'30.01.17'!O162+'06.02.17'!O166+'13.02.17'!O168+'20.02.17'!O168+'27.02.17'!O170+'06.03.17'!O170+'13.03.17'!O170+'20.03.17'!O170+'27.03.17'!O170+'03.04.17'!O170+'10.04.17'!O170+'18.04.17'!O170+'24.04.17'!O170+'03.05.17'!O170+'10.05.17'!O170+'15.05.17'!O170+'22.05.17'!O170+'29.05.17'!O170+'06.06.17'!O170+'12.06.17'!O170+'19.06.17'!O170+'26.06.17'!O170+'03.07.17'!O170+'10.07.17'!O170+'17.07.17'!O170+'24.07.17'!O170+'31.07.17'!O170+'07.08.17'!O170+'14.08.17'!O170+'21.08.17'!O170+'28.08.17'!O170+'04.09.17'!O170+'11.09.17'!O170+'18.09.17'!O170+'25.09.17'!O170+'02.10.17'!O170+'09.10.17'!O170+'16.10.17'!O170+'23.10.17'!O170+'30.10.17'!O170+'06.11.17'!O170+'13.11.17'!O170+'20.11.17'!O170+'27.11.17'!O170+'04.12.17'!O170+'11.12.17'!O170+'18.12.17'!O170+'25.12.17'!O170+'02.01.18'!O170</f>
        <v>0</v>
      </c>
      <c r="P170" s="26">
        <f>'10.01.17'!P134+'16.01.17'!P138+'23.01.17'!P156+'30.01.17'!P162+'06.02.17'!P166+'13.02.17'!P168+'20.02.17'!P168+'27.02.17'!P170+'06.03.17'!P170+'13.03.17'!P170+'20.03.17'!P170+'27.03.17'!P170+'03.04.17'!P170+'10.04.17'!P170+'18.04.17'!P170+'24.04.17'!P170+'03.05.17'!P170+'10.05.17'!P170+'15.05.17'!P170+'22.05.17'!P170+'29.05.17'!P170+'06.06.17'!P170+'12.06.17'!P170+'19.06.17'!P170+'26.06.17'!P170+'03.07.17'!P170+'10.07.17'!P170+'17.07.17'!P170+'24.07.17'!P170+'31.07.17'!P170+'07.08.17'!P170+'14.08.17'!P170+'21.08.17'!P170+'28.08.17'!P170+'04.09.17'!P170+'11.09.17'!P170+'18.09.17'!P170+'25.09.17'!P170+'02.10.17'!P170+'09.10.17'!P170+'16.10.17'!P170+'23.10.17'!P170+'30.10.17'!P170+'06.11.17'!P170+'13.11.17'!P170+'20.11.17'!P170+'27.11.17'!P170+'04.12.17'!P170+'11.12.17'!P170+'18.12.17'!P170+'25.12.17'!P170+'02.01.18'!P170</f>
        <v>0</v>
      </c>
      <c r="Q170" s="30">
        <f t="shared" si="14"/>
        <v>0</v>
      </c>
      <c r="R170" s="2">
        <v>1</v>
      </c>
      <c r="S170" s="2">
        <v>0</v>
      </c>
      <c r="T170" s="2" t="str">
        <f t="shared" si="15"/>
        <v/>
      </c>
      <c r="U170" s="2" t="str">
        <f t="shared" si="16"/>
        <v/>
      </c>
      <c r="V170" s="2" t="str">
        <f t="shared" si="17"/>
        <v/>
      </c>
      <c r="X170" s="60"/>
    </row>
    <row r="171" spans="1:24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f>'10.01.17'!H135+'16.01.17'!H139+'23.01.17'!H157+'30.01.17'!H163+'06.02.17'!H167+'13.02.17'!H169+'20.02.17'!H169+'27.02.17'!H171+'06.03.17'!H171+'13.03.17'!H171+'20.03.17'!H171+'27.03.17'!H171+'03.04.17'!H171+'10.04.17'!H171+'18.04.17'!H171+'24.04.17'!H171+'03.05.17'!H171+'10.05.17'!H171+'15.05.17'!H171+'22.05.17'!H171+'29.05.17'!H171+'06.06.17'!H171+'12.06.17'!H171+'19.06.17'!H171+'26.06.17'!H171+'03.07.17'!H171+'10.07.17'!H171+'17.07.17'!H171+'24.07.17'!H171+'31.07.17'!H171+'07.08.17'!H171+'14.08.17'!H171+'21.08.17'!H171+'28.08.17'!H171+'04.09.17'!H171+'11.09.17'!H171+'18.09.17'!H171+'25.09.17'!H171+'02.10.17'!H171+'09.10.17'!H171+'16.10.17'!H171+'23.10.17'!H171+'30.10.17'!H171+'06.11.17'!H171+'13.11.17'!H171+'20.11.17'!H171+'27.11.17'!H171+'04.12.17'!H171+'11.12.17'!H171+'18.12.17'!H171+'25.12.17'!H171+'02.01.18'!H171</f>
        <v>50</v>
      </c>
      <c r="I171" s="25">
        <f>'10.01.17'!I135+'16.01.17'!I139+'23.01.17'!I157+'30.01.17'!I163+'06.02.17'!I167+'13.02.17'!I169+'20.02.17'!I169+'27.02.17'!I171+'06.03.17'!I171+'13.03.17'!I171+'20.03.17'!I171+'27.03.17'!I171+'03.04.17'!I171+'10.04.17'!I171+'18.04.17'!I171+'24.04.17'!I171+'03.05.17'!I171+'10.05.17'!I171+'15.05.17'!I171+'22.05.17'!I171+'29.05.17'!I171+'06.06.17'!I171+'12.06.17'!I171+'19.06.17'!I171+'26.06.17'!I171+'03.07.17'!I171+'10.07.17'!I171+'17.07.17'!I171+'24.07.17'!I171+'31.07.17'!I171+'07.08.17'!I171+'14.08.17'!I171+'21.08.17'!I171+'28.08.17'!I171+'04.09.17'!I171+'11.09.17'!I171+'18.09.17'!I171+'25.09.17'!I171+'02.10.17'!I171+'09.10.17'!I171+'16.10.17'!I171+'23.10.17'!I171+'30.10.17'!I171+'06.11.17'!I171+'13.11.17'!I171+'20.11.17'!I171+'27.11.17'!I171+'04.12.17'!I171+'11.12.17'!I171+'18.12.17'!I171+'25.12.17'!I171+'02.01.18'!I171</f>
        <v>41</v>
      </c>
      <c r="J171" s="25">
        <f>'10.01.17'!J135+'16.01.17'!J139+'23.01.17'!J157+'30.01.17'!J163+'06.02.17'!J167+'13.02.17'!J169+'20.02.17'!J169+'27.02.17'!J171+'06.03.17'!J171+'13.03.17'!J171+'20.03.17'!J171+'27.03.17'!J171+'03.04.17'!J171+'10.04.17'!J171+'18.04.17'!J171+'24.04.17'!J171+'03.05.17'!J171+'10.05.17'!J171+'15.05.17'!J171+'22.05.17'!J171+'29.05.17'!J171+'06.06.17'!J171+'12.06.17'!J171+'19.06.17'!J171+'26.06.17'!J171+'03.07.17'!J171+'10.07.17'!J171+'17.07.17'!J171+'24.07.17'!J171+'31.07.17'!J171+'07.08.17'!J171+'14.08.17'!J171+'21.08.17'!J171+'28.08.17'!J171+'04.09.17'!J171+'11.09.17'!J171+'18.09.17'!J171+'25.09.17'!J171+'02.10.17'!J171+'09.10.17'!J171+'16.10.17'!J171+'23.10.17'!J171+'30.10.17'!J171+'06.11.17'!J171+'13.11.17'!J171+'20.11.17'!J171+'27.11.17'!J171+'04.12.17'!J171+'11.12.17'!J171+'18.12.17'!J171+'25.12.17'!J171+'02.01.18'!J171</f>
        <v>53</v>
      </c>
      <c r="K171" s="26">
        <f>'10.01.17'!K135+'16.01.17'!K139+'23.01.17'!K157+'30.01.17'!K163+'06.02.17'!K167+'13.02.17'!K169+'20.02.17'!K169+'27.02.17'!K171+'06.03.17'!K171+'13.03.17'!K171+'20.03.17'!K171+'27.03.17'!K171+'03.04.17'!K171+'10.04.17'!K171+'18.04.17'!K171+'24.04.17'!K171+'03.05.17'!K171+'10.05.17'!K171+'15.05.17'!K171+'22.05.17'!K171+'29.05.17'!K171+'06.06.17'!K171+'12.06.17'!K171+'19.06.17'!K171+'26.06.17'!K171+'03.07.17'!K171+'10.07.17'!K171+'17.07.17'!K171+'24.07.17'!K171+'31.07.17'!K171+'07.08.17'!K171+'14.08.17'!K171+'21.08.17'!K171+'28.08.17'!K171+'04.09.17'!K171+'11.09.17'!K171+'18.09.17'!K171+'25.09.17'!K171+'02.10.17'!K171+'09.10.17'!K171+'16.10.17'!K171+'23.10.17'!K171+'30.10.17'!K171+'06.11.17'!K171+'13.11.17'!K171+'20.11.17'!K171+'27.11.17'!K171+'04.12.17'!K171+'11.12.17'!K171+'18.12.17'!K171+'25.12.17'!K171+'02.01.18'!K171</f>
        <v>53200.369999999995</v>
      </c>
      <c r="L171" s="26">
        <f>'10.01.17'!L135+'16.01.17'!L139+'23.01.17'!L157+'30.01.17'!L163+'06.02.17'!L167+'13.02.17'!L169+'20.02.17'!L169+'27.02.17'!L171+'06.03.17'!L171+'13.03.17'!L171+'20.03.17'!L171+'27.03.17'!L171+'03.04.17'!L171+'10.04.17'!L171+'18.04.17'!L171+'24.04.17'!L171+'03.05.17'!L171+'10.05.17'!L171+'15.05.17'!L171+'22.05.17'!L171+'29.05.17'!L171+'06.06.17'!L171+'12.06.17'!L171+'19.06.17'!L171+'26.06.17'!L171+'03.07.17'!L171+'10.07.17'!L171+'17.07.17'!L171+'24.07.17'!L171+'31.07.17'!L171+'07.08.17'!L171+'14.08.17'!L171+'21.08.17'!L171+'28.08.17'!L171+'04.09.17'!L171+'11.09.17'!L171+'18.09.17'!L171+'25.09.17'!L171+'02.10.17'!L171+'09.10.17'!L171+'16.10.17'!L171+'23.10.17'!L171+'30.10.17'!L171+'06.11.17'!L171+'13.11.17'!L171+'20.11.17'!L171+'27.11.17'!L171+'04.12.17'!L171+'11.12.17'!L171+'18.12.17'!L171+'25.12.17'!L171+'02.01.18'!L171</f>
        <v>53200.369999999995</v>
      </c>
      <c r="M171" s="27">
        <f t="shared" si="18"/>
        <v>0</v>
      </c>
      <c r="N171" s="25">
        <f>'10.01.17'!N135+'16.01.17'!N139+'23.01.17'!N157+'30.01.17'!N163+'06.02.17'!N167+'13.02.17'!N169+'20.02.17'!N169+'27.02.17'!N171+'06.03.17'!N171+'13.03.17'!N171+'20.03.17'!N171+'27.03.17'!N171+'03.04.17'!N171+'10.04.17'!N171+'18.04.17'!N171+'24.04.17'!N171+'03.05.17'!N171+'10.05.17'!N171+'15.05.17'!N171+'22.05.17'!N171+'29.05.17'!N171+'06.06.17'!N171+'12.06.17'!N171+'19.06.17'!N171+'26.06.17'!N171+'03.07.17'!N171+'10.07.17'!N171+'17.07.17'!N171+'24.07.17'!N171+'31.07.17'!N171+'07.08.17'!N171+'14.08.17'!N171+'21.08.17'!N171+'28.08.17'!N171+'04.09.17'!N171+'11.09.17'!N171+'18.09.17'!N171+'25.09.17'!N171+'02.10.17'!N171+'09.10.17'!N171+'16.10.17'!N171+'23.10.17'!N171+'30.10.17'!N171+'06.11.17'!N171+'13.11.17'!N171+'20.11.17'!N171+'27.11.17'!N171+'04.12.17'!N171+'11.12.17'!N171+'18.12.17'!N171+'25.12.17'!N171+'02.01.18'!N171</f>
        <v>0</v>
      </c>
      <c r="O171" s="26">
        <f>'10.01.17'!O135+'16.01.17'!O139+'23.01.17'!O157+'30.01.17'!O163+'06.02.17'!O167+'13.02.17'!O169+'20.02.17'!O169+'27.02.17'!O171+'06.03.17'!O171+'13.03.17'!O171+'20.03.17'!O171+'27.03.17'!O171+'03.04.17'!O171+'10.04.17'!O171+'18.04.17'!O171+'24.04.17'!O171+'03.05.17'!O171+'10.05.17'!O171+'15.05.17'!O171+'22.05.17'!O171+'29.05.17'!O171+'06.06.17'!O171+'12.06.17'!O171+'19.06.17'!O171+'26.06.17'!O171+'03.07.17'!O171+'10.07.17'!O171+'17.07.17'!O171+'24.07.17'!O171+'31.07.17'!O171+'07.08.17'!O171+'14.08.17'!O171+'21.08.17'!O171+'28.08.17'!O171+'04.09.17'!O171+'11.09.17'!O171+'18.09.17'!O171+'25.09.17'!O171+'02.10.17'!O171+'09.10.17'!O171+'16.10.17'!O171+'23.10.17'!O171+'30.10.17'!O171+'06.11.17'!O171+'13.11.17'!O171+'20.11.17'!O171+'27.11.17'!O171+'04.12.17'!O171+'11.12.17'!O171+'18.12.17'!O171+'25.12.17'!O171+'02.01.18'!O171</f>
        <v>0</v>
      </c>
      <c r="P171" s="26">
        <f>'10.01.17'!P135+'16.01.17'!P139+'23.01.17'!P157+'30.01.17'!P163+'06.02.17'!P167+'13.02.17'!P169+'20.02.17'!P169+'27.02.17'!P171+'06.03.17'!P171+'13.03.17'!P171+'20.03.17'!P171+'27.03.17'!P171+'03.04.17'!P171+'10.04.17'!P171+'18.04.17'!P171+'24.04.17'!P171+'03.05.17'!P171+'10.05.17'!P171+'15.05.17'!P171+'22.05.17'!P171+'29.05.17'!P171+'06.06.17'!P171+'12.06.17'!P171+'19.06.17'!P171+'26.06.17'!P171+'03.07.17'!P171+'10.07.17'!P171+'17.07.17'!P171+'24.07.17'!P171+'31.07.17'!P171+'07.08.17'!P171+'14.08.17'!P171+'21.08.17'!P171+'28.08.17'!P171+'04.09.17'!P171+'11.09.17'!P171+'18.09.17'!P171+'25.09.17'!P171+'02.10.17'!P171+'09.10.17'!P171+'16.10.17'!P171+'23.10.17'!P171+'30.10.17'!P171+'06.11.17'!P171+'13.11.17'!P171+'20.11.17'!P171+'27.11.17'!P171+'04.12.17'!P171+'11.12.17'!P171+'18.12.17'!P171+'25.12.17'!P171+'02.01.18'!P171</f>
        <v>0</v>
      </c>
      <c r="Q171" s="30">
        <f t="shared" si="14"/>
        <v>0</v>
      </c>
      <c r="R171" s="2">
        <v>1</v>
      </c>
      <c r="S171" s="2">
        <v>0</v>
      </c>
      <c r="T171" s="2" t="str">
        <f t="shared" si="15"/>
        <v/>
      </c>
      <c r="U171" s="2" t="str">
        <f t="shared" si="16"/>
        <v/>
      </c>
      <c r="V171" s="2" t="str">
        <f t="shared" si="17"/>
        <v/>
      </c>
      <c r="X171" s="60"/>
    </row>
    <row r="172" spans="1:24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f>'06.02.17'!H168+'13.02.17'!H170+'20.02.17'!H170+'27.02.17'!H172+'06.03.17'!H172+'13.03.17'!H172+'20.03.17'!H172+'27.03.17'!H172+'03.04.17'!H172+'10.04.17'!H172+'18.04.17'!H172+'24.04.17'!H172+'03.05.17'!H172+'10.05.17'!H172+'15.05.17'!H172+'22.05.17'!H172+'29.05.17'!H172+'06.06.17'!H172+'12.06.17'!H172+'19.06.17'!H172+'26.06.17'!H172+'03.07.17'!H172+'10.07.17'!H172+'17.07.17'!H172+'24.07.17'!H172+'31.07.17'!H172+'07.08.17'!H172+'14.08.17'!H172+'21.08.17'!H172+'28.08.17'!H172+'04.09.17'!H172+'11.09.17'!H172+'18.09.17'!H172+'25.09.17'!H172+'02.10.17'!H172+'09.10.17'!H172+'16.10.17'!H172+'23.10.17'!H172+'30.10.17'!H172+'06.11.17'!H172+'13.11.17'!H172+'20.11.17'!H172+'27.11.17'!H172+'04.12.17'!H172+'11.12.17'!H172+'18.12.17'!H172+'25.12.17'!H172+'02.01.18'!H172</f>
        <v>19</v>
      </c>
      <c r="I172" s="25">
        <f>'06.02.17'!I168+'13.02.17'!I170+'20.02.17'!I170+'27.02.17'!I172+'06.03.17'!I172+'13.03.17'!I172+'20.03.17'!I172+'27.03.17'!I172+'03.04.17'!I172+'10.04.17'!I172+'18.04.17'!I172+'24.04.17'!I172+'03.05.17'!I172+'10.05.17'!I172+'15.05.17'!I172+'22.05.17'!I172+'29.05.17'!I172+'06.06.17'!I172+'12.06.17'!I172+'19.06.17'!I172+'26.06.17'!I172+'03.07.17'!I172+'10.07.17'!I172+'17.07.17'!I172+'24.07.17'!I172+'31.07.17'!I172+'07.08.17'!I172+'14.08.17'!I172+'21.08.17'!I172+'28.08.17'!I172+'04.09.17'!I172+'11.09.17'!I172+'18.09.17'!I172+'25.09.17'!I172+'02.10.17'!I172+'09.10.17'!I172+'16.10.17'!I172+'23.10.17'!I172+'30.10.17'!I172+'06.11.17'!I172+'13.11.17'!I172+'20.11.17'!I172+'27.11.17'!I172+'04.12.17'!I172+'11.12.17'!I172+'18.12.17'!I172+'25.12.17'!I172+'02.01.18'!I172</f>
        <v>10</v>
      </c>
      <c r="J172" s="25">
        <f>'06.02.17'!J168+'13.02.17'!J170+'20.02.17'!J170+'27.02.17'!J172+'06.03.17'!J172+'13.03.17'!J172+'20.03.17'!J172+'27.03.17'!J172+'03.04.17'!J172+'10.04.17'!J172+'18.04.17'!J172+'24.04.17'!J172+'03.05.17'!J172+'10.05.17'!J172+'15.05.17'!J172+'22.05.17'!J172+'29.05.17'!J172+'06.06.17'!J172+'12.06.17'!J172+'19.06.17'!J172+'26.06.17'!J172+'03.07.17'!J172+'10.07.17'!J172+'17.07.17'!J172+'24.07.17'!J172+'31.07.17'!J172+'07.08.17'!J172+'14.08.17'!J172+'21.08.17'!J172+'28.08.17'!J172+'04.09.17'!J172+'11.09.17'!J172+'18.09.17'!J172+'25.09.17'!J172+'02.10.17'!J172+'09.10.17'!J172+'16.10.17'!J172+'23.10.17'!J172+'30.10.17'!J172+'06.11.17'!J172+'13.11.17'!J172+'20.11.17'!J172+'27.11.17'!J172+'04.12.17'!J172+'11.12.17'!J172+'18.12.17'!J172+'25.12.17'!J172+'02.01.18'!J172</f>
        <v>12</v>
      </c>
      <c r="K172" s="26">
        <f>'06.02.17'!K168+'13.02.17'!K170+'20.02.17'!K170+'27.02.17'!K172+'06.03.17'!K172+'13.03.17'!K172+'20.03.17'!K172+'27.03.17'!K172+'03.04.17'!K172+'10.04.17'!K172+'18.04.17'!K172+'24.04.17'!K172+'03.05.17'!K172+'10.05.17'!K172+'15.05.17'!K172+'22.05.17'!K172+'29.05.17'!K172+'06.06.17'!K172+'12.06.17'!K172+'19.06.17'!K172+'26.06.17'!K172+'03.07.17'!K172+'10.07.17'!K172+'17.07.17'!K172+'24.07.17'!K172+'31.07.17'!K172+'07.08.17'!K172+'14.08.17'!K172+'21.08.17'!K172+'28.08.17'!K172+'04.09.17'!K172+'11.09.17'!K172+'18.09.17'!K172+'25.09.17'!K172+'02.10.17'!K172+'09.10.17'!K172+'16.10.17'!K172+'23.10.17'!K172+'30.10.17'!K172+'06.11.17'!K172+'13.11.17'!K172+'20.11.17'!K172+'27.11.17'!K172+'04.12.17'!K172+'11.12.17'!K172+'18.12.17'!K172+'25.12.17'!K172+'02.01.18'!K172</f>
        <v>10423.959999999999</v>
      </c>
      <c r="L172" s="26">
        <f>'06.02.17'!L168+'13.02.17'!L170+'20.02.17'!L170+'27.02.17'!L172+'06.03.17'!L172+'13.03.17'!L172+'20.03.17'!L172+'27.03.17'!L172+'03.04.17'!L172+'10.04.17'!L172+'18.04.17'!L172+'24.04.17'!L172+'03.05.17'!L172+'10.05.17'!L172+'15.05.17'!L172+'22.05.17'!L172+'29.05.17'!L172+'06.06.17'!L172+'12.06.17'!L172+'19.06.17'!L172+'26.06.17'!L172+'03.07.17'!L172+'10.07.17'!L172+'17.07.17'!L172+'24.07.17'!L172+'31.07.17'!L172+'07.08.17'!L172+'14.08.17'!L172+'21.08.17'!L172+'28.08.17'!L172+'04.09.17'!L172+'11.09.17'!L172+'18.09.17'!L172+'25.09.17'!L172+'02.10.17'!L172+'09.10.17'!L172+'16.10.17'!L172+'23.10.17'!L172+'30.10.17'!L172+'06.11.17'!L172+'13.11.17'!L172+'20.11.17'!L172+'27.11.17'!L172+'04.12.17'!L172+'11.12.17'!L172+'18.12.17'!L172+'25.12.17'!L172+'02.01.18'!L172</f>
        <v>10423.959999999999</v>
      </c>
      <c r="M172" s="27">
        <f t="shared" si="18"/>
        <v>0</v>
      </c>
      <c r="N172" s="25">
        <f>'06.02.17'!N168+'13.02.17'!N170+'20.02.17'!N170+'27.02.17'!N172+'06.03.17'!N172+'13.03.17'!N172+'20.03.17'!N172+'27.03.17'!N172+'03.04.17'!N172+'10.04.17'!N172+'18.04.17'!N172+'24.04.17'!N172+'03.05.17'!N172+'10.05.17'!N172+'15.05.17'!N172+'22.05.17'!N172+'29.05.17'!N172+'06.06.17'!N172+'12.06.17'!N172+'19.06.17'!N172+'26.06.17'!N172+'03.07.17'!N172+'10.07.17'!N172+'17.07.17'!N172+'24.07.17'!N172+'31.07.17'!N172+'07.08.17'!N172+'14.08.17'!N172+'21.08.17'!N172+'28.08.17'!N172+'04.09.17'!N172+'11.09.17'!N172+'18.09.17'!N172+'25.09.17'!N172+'02.10.17'!N172+'09.10.17'!N172+'16.10.17'!N172+'23.10.17'!N172+'30.10.17'!N172+'06.11.17'!N172+'13.11.17'!N172+'20.11.17'!N172+'27.11.17'!N172+'04.12.17'!N172+'11.12.17'!N172+'18.12.17'!N172+'25.12.17'!N172+'02.01.18'!N172</f>
        <v>0</v>
      </c>
      <c r="O172" s="26">
        <f>'06.02.17'!O168+'13.02.17'!O170+'20.02.17'!O170+'27.02.17'!O172+'06.03.17'!O172+'13.03.17'!O172+'20.03.17'!O172+'27.03.17'!O172+'03.04.17'!O172+'10.04.17'!O172+'18.04.17'!O172+'24.04.17'!O172+'03.05.17'!O172+'10.05.17'!O172+'15.05.17'!O172+'22.05.17'!O172+'29.05.17'!O172+'06.06.17'!O172+'12.06.17'!O172+'19.06.17'!O172+'26.06.17'!O172+'03.07.17'!O172+'10.07.17'!O172+'17.07.17'!O172+'24.07.17'!O172+'31.07.17'!O172+'07.08.17'!O172+'14.08.17'!O172+'21.08.17'!O172+'28.08.17'!O172+'04.09.17'!O172+'11.09.17'!O172+'18.09.17'!O172+'25.09.17'!O172+'02.10.17'!O172+'09.10.17'!O172+'16.10.17'!O172+'23.10.17'!O172+'30.10.17'!O172+'06.11.17'!O172+'13.11.17'!O172+'20.11.17'!O172+'27.11.17'!O172+'04.12.17'!O172+'11.12.17'!O172+'18.12.17'!O172+'25.12.17'!O172+'02.01.18'!O172</f>
        <v>0</v>
      </c>
      <c r="P172" s="26">
        <f>'06.02.17'!P168+'13.02.17'!P170+'20.02.17'!P170+'27.02.17'!P172+'06.03.17'!P172+'13.03.17'!P172+'20.03.17'!P172+'27.03.17'!P172+'03.04.17'!P172+'10.04.17'!P172+'18.04.17'!P172+'24.04.17'!P172+'03.05.17'!P172+'10.05.17'!P172+'15.05.17'!P172+'22.05.17'!P172+'29.05.17'!P172+'06.06.17'!P172+'12.06.17'!P172+'19.06.17'!P172+'26.06.17'!P172+'03.07.17'!P172+'10.07.17'!P172+'17.07.17'!P172+'24.07.17'!P172+'31.07.17'!P172+'07.08.17'!P172+'14.08.17'!P172+'21.08.17'!P172+'28.08.17'!P172+'04.09.17'!P172+'11.09.17'!P172+'18.09.17'!P172+'25.09.17'!P172+'02.10.17'!P172+'09.10.17'!P172+'16.10.17'!P172+'23.10.17'!P172+'30.10.17'!P172+'06.11.17'!P172+'13.11.17'!P172+'20.11.17'!P172+'27.11.17'!P172+'04.12.17'!P172+'11.12.17'!P172+'18.12.17'!P172+'25.12.17'!P172+'02.01.18'!P172</f>
        <v>0</v>
      </c>
      <c r="Q172" s="30">
        <f t="shared" si="14"/>
        <v>0</v>
      </c>
      <c r="R172" s="2">
        <v>1</v>
      </c>
      <c r="S172" s="2">
        <v>0</v>
      </c>
      <c r="T172" s="2" t="str">
        <f t="shared" si="15"/>
        <v/>
      </c>
      <c r="U172" s="2" t="str">
        <f t="shared" si="16"/>
        <v/>
      </c>
      <c r="V172" s="2" t="str">
        <f t="shared" si="17"/>
        <v/>
      </c>
      <c r="X172" s="60"/>
    </row>
    <row r="173" spans="1:24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f>'30.01.17'!H164+'06.02.17'!H169+'13.02.17'!H171+'20.02.17'!H171+'27.02.17'!H173+'06.03.17'!H173+'13.03.17'!H173+'20.03.17'!H173+'27.03.17'!H173+'03.04.17'!H173+'10.04.17'!H173+'18.04.17'!H173+'24.04.17'!H173+'03.05.17'!H173+'10.05.17'!H173+'15.05.17'!H173+'22.05.17'!H173+'29.05.17'!H173+'06.06.17'!H173+'12.06.17'!H173+'19.06.17'!H173+'26.06.17'!H173+'03.07.17'!H173+'10.07.17'!H173+'17.07.17'!H173+'24.07.17'!H173+'31.07.17'!H173+'07.08.17'!H173+'14.08.17'!H173+'21.08.17'!H173+'28.08.17'!H173+'04.09.17'!H173+'11.09.17'!H173+'18.09.17'!H173+'25.09.17'!H173+'02.10.17'!H173+'09.10.17'!H173+'16.10.17'!H173+'23.10.17'!H173+'30.10.17'!H173+'06.11.17'!H173+'13.11.17'!H173+'20.11.17'!H173+'27.11.17'!H173+'04.12.17'!H173+'11.12.17'!H173+'18.12.17'!H173+'25.12.17'!H173+'02.01.18'!H173</f>
        <v>35</v>
      </c>
      <c r="I173" s="25">
        <f>'30.01.17'!I164+'06.02.17'!I169+'13.02.17'!I171+'20.02.17'!I171+'27.02.17'!I173+'06.03.17'!I173+'13.03.17'!I173+'20.03.17'!I173+'27.03.17'!I173+'03.04.17'!I173+'10.04.17'!I173+'18.04.17'!I173+'24.04.17'!I173+'03.05.17'!I173+'10.05.17'!I173+'15.05.17'!I173+'22.05.17'!I173+'29.05.17'!I173+'06.06.17'!I173+'12.06.17'!I173+'19.06.17'!I173+'26.06.17'!I173+'03.07.17'!I173+'10.07.17'!I173+'17.07.17'!I173+'24.07.17'!I173+'31.07.17'!I173+'07.08.17'!I173+'14.08.17'!I173+'21.08.17'!I173+'28.08.17'!I173+'04.09.17'!I173+'11.09.17'!I173+'18.09.17'!I173+'25.09.17'!I173+'02.10.17'!I173+'09.10.17'!I173+'16.10.17'!I173+'23.10.17'!I173+'30.10.17'!I173+'06.11.17'!I173+'13.11.17'!I173+'20.11.17'!I173+'27.11.17'!I173+'04.12.17'!I173+'11.12.17'!I173+'18.12.17'!I173+'25.12.17'!I173+'02.01.18'!I173</f>
        <v>24</v>
      </c>
      <c r="J173" s="25">
        <f>'30.01.17'!J164+'06.02.17'!J169+'13.02.17'!J171+'20.02.17'!J171+'27.02.17'!J173+'06.03.17'!J173+'13.03.17'!J173+'20.03.17'!J173+'27.03.17'!J173+'03.04.17'!J173+'10.04.17'!J173+'18.04.17'!J173+'24.04.17'!J173+'03.05.17'!J173+'10.05.17'!J173+'15.05.17'!J173+'22.05.17'!J173+'29.05.17'!J173+'06.06.17'!J173+'12.06.17'!J173+'19.06.17'!J173+'26.06.17'!J173+'03.07.17'!J173+'10.07.17'!J173+'17.07.17'!J173+'24.07.17'!J173+'31.07.17'!J173+'07.08.17'!J173+'14.08.17'!J173+'21.08.17'!J173+'28.08.17'!J173+'04.09.17'!J173+'11.09.17'!J173+'18.09.17'!J173+'25.09.17'!J173+'02.10.17'!J173+'09.10.17'!J173+'16.10.17'!J173+'23.10.17'!J173+'30.10.17'!J173+'06.11.17'!J173+'13.11.17'!J173+'20.11.17'!J173+'27.11.17'!J173+'04.12.17'!J173+'11.12.17'!J173+'18.12.17'!J173+'25.12.17'!J173+'02.01.18'!J173</f>
        <v>25</v>
      </c>
      <c r="K173" s="26">
        <f>'30.01.17'!K164+'06.02.17'!K169+'13.02.17'!K171+'20.02.17'!K171+'27.02.17'!K173+'06.03.17'!K173+'13.03.17'!K173+'20.03.17'!K173+'27.03.17'!K173+'03.04.17'!K173+'10.04.17'!K173+'18.04.17'!K173+'24.04.17'!K173+'03.05.17'!K173+'10.05.17'!K173+'15.05.17'!K173+'22.05.17'!K173+'29.05.17'!K173+'06.06.17'!K173+'12.06.17'!K173+'19.06.17'!K173+'26.06.17'!K173+'03.07.17'!K173+'10.07.17'!K173+'17.07.17'!K173+'24.07.17'!K173+'31.07.17'!K173+'07.08.17'!K173+'14.08.17'!K173+'21.08.17'!K173+'28.08.17'!K173+'04.09.17'!K173+'11.09.17'!K173+'18.09.17'!K173+'25.09.17'!K173+'02.10.17'!K173+'09.10.17'!K173+'16.10.17'!K173+'23.10.17'!K173+'30.10.17'!K173+'06.11.17'!K173+'13.11.17'!K173+'20.11.17'!K173+'27.11.17'!K173+'04.12.17'!K173+'11.12.17'!K173+'18.12.17'!K173+'25.12.17'!K173+'02.01.18'!K173</f>
        <v>19682.100000000002</v>
      </c>
      <c r="L173" s="26">
        <f>'30.01.17'!L164+'06.02.17'!L169+'13.02.17'!L171+'20.02.17'!L171+'27.02.17'!L173+'06.03.17'!L173+'13.03.17'!L173+'20.03.17'!L173+'27.03.17'!L173+'03.04.17'!L173+'10.04.17'!L173+'18.04.17'!L173+'24.04.17'!L173+'03.05.17'!L173+'10.05.17'!L173+'15.05.17'!L173+'22.05.17'!L173+'29.05.17'!L173+'06.06.17'!L173+'12.06.17'!L173+'19.06.17'!L173+'26.06.17'!L173+'03.07.17'!L173+'10.07.17'!L173+'17.07.17'!L173+'24.07.17'!L173+'31.07.17'!L173+'07.08.17'!L173+'14.08.17'!L173+'21.08.17'!L173+'28.08.17'!L173+'04.09.17'!L173+'11.09.17'!L173+'18.09.17'!L173+'25.09.17'!L173+'02.10.17'!L173+'09.10.17'!L173+'16.10.17'!L173+'23.10.17'!L173+'30.10.17'!L173+'06.11.17'!L173+'13.11.17'!L173+'20.11.17'!L173+'27.11.17'!L173+'04.12.17'!L173+'11.12.17'!L173+'18.12.17'!L173+'25.12.17'!L173+'02.01.18'!L173</f>
        <v>19682.100000000002</v>
      </c>
      <c r="M173" s="27">
        <f t="shared" si="18"/>
        <v>0</v>
      </c>
      <c r="N173" s="25">
        <f>'30.01.17'!N164+'06.02.17'!N169+'13.02.17'!N171+'20.02.17'!N171+'27.02.17'!N173+'06.03.17'!N173+'13.03.17'!N173+'20.03.17'!N173+'27.03.17'!N173+'03.04.17'!N173+'10.04.17'!N173+'18.04.17'!N173+'24.04.17'!N173+'03.05.17'!N173+'10.05.17'!N173+'15.05.17'!N173+'22.05.17'!N173+'29.05.17'!N173+'06.06.17'!N173+'12.06.17'!N173+'19.06.17'!N173+'26.06.17'!N173+'03.07.17'!N173+'10.07.17'!N173+'17.07.17'!N173+'24.07.17'!N173+'31.07.17'!N173+'07.08.17'!N173+'14.08.17'!N173+'21.08.17'!N173+'28.08.17'!N173+'04.09.17'!N173+'11.09.17'!N173+'18.09.17'!N173+'25.09.17'!N173+'02.10.17'!N173+'09.10.17'!N173+'16.10.17'!N173+'23.10.17'!N173+'30.10.17'!N173+'06.11.17'!N173+'13.11.17'!N173+'20.11.17'!N173+'27.11.17'!N173+'04.12.17'!N173+'11.12.17'!N173+'18.12.17'!N173+'25.12.17'!N173+'02.01.18'!N173</f>
        <v>0</v>
      </c>
      <c r="O173" s="26">
        <f>'30.01.17'!O164+'06.02.17'!O169+'13.02.17'!O171+'20.02.17'!O171+'27.02.17'!O173+'06.03.17'!O173+'13.03.17'!O173+'20.03.17'!O173+'27.03.17'!O173+'03.04.17'!O173+'10.04.17'!O173+'18.04.17'!O173+'24.04.17'!O173+'03.05.17'!O173+'10.05.17'!O173+'15.05.17'!O173+'22.05.17'!O173+'29.05.17'!O173+'06.06.17'!O173+'12.06.17'!O173+'19.06.17'!O173+'26.06.17'!O173+'03.07.17'!O173+'10.07.17'!O173+'17.07.17'!O173+'24.07.17'!O173+'31.07.17'!O173+'07.08.17'!O173+'14.08.17'!O173+'21.08.17'!O173+'28.08.17'!O173+'04.09.17'!O173+'11.09.17'!O173+'18.09.17'!O173+'25.09.17'!O173+'02.10.17'!O173+'09.10.17'!O173+'16.10.17'!O173+'23.10.17'!O173+'30.10.17'!O173+'06.11.17'!O173+'13.11.17'!O173+'20.11.17'!O173+'27.11.17'!O173+'04.12.17'!O173+'11.12.17'!O173+'18.12.17'!O173+'25.12.17'!O173+'02.01.18'!O173</f>
        <v>0</v>
      </c>
      <c r="P173" s="26">
        <f>'30.01.17'!P164+'06.02.17'!P169+'13.02.17'!P171+'20.02.17'!P171+'27.02.17'!P173+'06.03.17'!P173+'13.03.17'!P173+'20.03.17'!P173+'27.03.17'!P173+'03.04.17'!P173+'10.04.17'!P173+'18.04.17'!P173+'24.04.17'!P173+'03.05.17'!P173+'10.05.17'!P173+'15.05.17'!P173+'22.05.17'!P173+'29.05.17'!P173+'06.06.17'!P173+'12.06.17'!P173+'19.06.17'!P173+'26.06.17'!P173+'03.07.17'!P173+'10.07.17'!P173+'17.07.17'!P173+'24.07.17'!P173+'31.07.17'!P173+'07.08.17'!P173+'14.08.17'!P173+'21.08.17'!P173+'28.08.17'!P173+'04.09.17'!P173+'11.09.17'!P173+'18.09.17'!P173+'25.09.17'!P173+'02.10.17'!P173+'09.10.17'!P173+'16.10.17'!P173+'23.10.17'!P173+'30.10.17'!P173+'06.11.17'!P173+'13.11.17'!P173+'20.11.17'!P173+'27.11.17'!P173+'04.12.17'!P173+'11.12.17'!P173+'18.12.17'!P173+'25.12.17'!P173+'02.01.18'!P173</f>
        <v>0</v>
      </c>
      <c r="Q173" s="30">
        <f t="shared" si="14"/>
        <v>0</v>
      </c>
      <c r="R173" s="2">
        <v>1</v>
      </c>
      <c r="S173" s="2">
        <v>0</v>
      </c>
      <c r="T173" s="2" t="str">
        <f t="shared" si="15"/>
        <v/>
      </c>
      <c r="U173" s="2" t="str">
        <f t="shared" si="16"/>
        <v/>
      </c>
      <c r="V173" s="2" t="str">
        <f t="shared" si="17"/>
        <v/>
      </c>
      <c r="X173" s="60"/>
    </row>
    <row r="174" spans="1:24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f>'06.02.17'!H170+'13.02.17'!H172+'20.02.17'!H172+'27.02.17'!H174+'06.03.17'!H174+'13.03.17'!H174+'20.03.17'!H174+'27.03.17'!H174+'03.04.17'!H174+'10.04.17'!H174+'18.04.17'!H174+'24.04.17'!H174+'03.05.17'!H174+'10.05.17'!H174+'15.05.17'!H174+'22.05.17'!H174+'29.05.17'!H174+'06.06.17'!H174+'12.06.17'!H174+'19.06.17'!H174+'26.06.17'!H174+'03.07.17'!H174+'10.07.17'!H174+'17.07.17'!H174+'24.07.17'!H174+'31.07.17'!H174+'07.08.17'!H174+'14.08.17'!H174+'21.08.17'!H174+'28.08.17'!H174+'04.09.17'!H174+'11.09.17'!H174+'18.09.17'!H174+'25.09.17'!H174+'02.10.17'!H174+'09.10.17'!H174+'16.10.17'!H174+'23.10.17'!H174+'30.10.17'!H174+'06.11.17'!H174+'13.11.17'!H174+'20.11.17'!H174+'27.11.17'!H174+'04.12.17'!H174+'11.12.17'!H174+'18.12.17'!H174+'25.12.17'!H174+'02.01.18'!H174</f>
        <v>27</v>
      </c>
      <c r="I174" s="25">
        <f>'06.02.17'!I170+'13.02.17'!I172+'20.02.17'!I172+'27.02.17'!I174+'06.03.17'!I174+'13.03.17'!I174+'20.03.17'!I174+'27.03.17'!I174+'03.04.17'!I174+'10.04.17'!I174+'18.04.17'!I174+'24.04.17'!I174+'03.05.17'!I174+'10.05.17'!I174+'15.05.17'!I174+'22.05.17'!I174+'29.05.17'!I174+'06.06.17'!I174+'12.06.17'!I174+'19.06.17'!I174+'26.06.17'!I174+'03.07.17'!I174+'10.07.17'!I174+'17.07.17'!I174+'24.07.17'!I174+'31.07.17'!I174+'07.08.17'!I174+'14.08.17'!I174+'21.08.17'!I174+'28.08.17'!I174+'04.09.17'!I174+'11.09.17'!I174+'18.09.17'!I174+'25.09.17'!I174+'02.10.17'!I174+'09.10.17'!I174+'16.10.17'!I174+'23.10.17'!I174+'30.10.17'!I174+'06.11.17'!I174+'13.11.17'!I174+'20.11.17'!I174+'27.11.17'!I174+'04.12.17'!I174+'11.12.17'!I174+'18.12.17'!I174+'25.12.17'!I174+'02.01.18'!I174</f>
        <v>21</v>
      </c>
      <c r="J174" s="25">
        <f>'06.02.17'!J170+'13.02.17'!J172+'20.02.17'!J172+'27.02.17'!J174+'06.03.17'!J174+'13.03.17'!J174+'20.03.17'!J174+'27.03.17'!J174+'03.04.17'!J174+'10.04.17'!J174+'18.04.17'!J174+'24.04.17'!J174+'03.05.17'!J174+'10.05.17'!J174+'15.05.17'!J174+'22.05.17'!J174+'29.05.17'!J174+'06.06.17'!J174+'12.06.17'!J174+'19.06.17'!J174+'26.06.17'!J174+'03.07.17'!J174+'10.07.17'!J174+'17.07.17'!J174+'24.07.17'!J174+'31.07.17'!J174+'07.08.17'!J174+'14.08.17'!J174+'21.08.17'!J174+'28.08.17'!J174+'04.09.17'!J174+'11.09.17'!J174+'18.09.17'!J174+'25.09.17'!J174+'02.10.17'!J174+'09.10.17'!J174+'16.10.17'!J174+'23.10.17'!J174+'30.10.17'!J174+'06.11.17'!J174+'13.11.17'!J174+'20.11.17'!J174+'27.11.17'!J174+'04.12.17'!J174+'11.12.17'!J174+'18.12.17'!J174+'25.12.17'!J174+'02.01.18'!J174</f>
        <v>30</v>
      </c>
      <c r="K174" s="26">
        <f>'06.02.17'!K170+'13.02.17'!K172+'20.02.17'!K172+'27.02.17'!K174+'06.03.17'!K174+'13.03.17'!K174+'20.03.17'!K174+'27.03.17'!K174+'03.04.17'!K174+'10.04.17'!K174+'18.04.17'!K174+'24.04.17'!K174+'03.05.17'!K174+'10.05.17'!K174+'15.05.17'!K174+'22.05.17'!K174+'29.05.17'!K174+'06.06.17'!K174+'12.06.17'!K174+'19.06.17'!K174+'26.06.17'!K174+'03.07.17'!K174+'10.07.17'!K174+'17.07.17'!K174+'24.07.17'!K174+'31.07.17'!K174+'07.08.17'!K174+'14.08.17'!K174+'21.08.17'!K174+'28.08.17'!K174+'04.09.17'!K174+'11.09.17'!K174+'18.09.17'!K174+'25.09.17'!K174+'02.10.17'!K174+'09.10.17'!K174+'16.10.17'!K174+'23.10.17'!K174+'30.10.17'!K174+'06.11.17'!K174+'13.11.17'!K174+'20.11.17'!K174+'27.11.17'!K174+'04.12.17'!K174+'11.12.17'!K174+'18.12.17'!K174+'25.12.17'!K174+'02.01.18'!K174</f>
        <v>21259.85</v>
      </c>
      <c r="L174" s="26">
        <f>'06.02.17'!L170+'13.02.17'!L172+'20.02.17'!L172+'27.02.17'!L174+'06.03.17'!L174+'13.03.17'!L174+'20.03.17'!L174+'27.03.17'!L174+'03.04.17'!L174+'10.04.17'!L174+'18.04.17'!L174+'24.04.17'!L174+'03.05.17'!L174+'10.05.17'!L174+'15.05.17'!L174+'22.05.17'!L174+'29.05.17'!L174+'06.06.17'!L174+'12.06.17'!L174+'19.06.17'!L174+'26.06.17'!L174+'03.07.17'!L174+'10.07.17'!L174+'17.07.17'!L174+'24.07.17'!L174+'31.07.17'!L174+'07.08.17'!L174+'14.08.17'!L174+'21.08.17'!L174+'28.08.17'!L174+'04.09.17'!L174+'11.09.17'!L174+'18.09.17'!L174+'25.09.17'!L174+'02.10.17'!L174+'09.10.17'!L174+'16.10.17'!L174+'23.10.17'!L174+'30.10.17'!L174+'06.11.17'!L174+'13.11.17'!L174+'20.11.17'!L174+'27.11.17'!L174+'04.12.17'!L174+'11.12.17'!L174+'18.12.17'!L174+'25.12.17'!L174+'02.01.18'!L174</f>
        <v>21259.85</v>
      </c>
      <c r="M174" s="27">
        <f t="shared" si="18"/>
        <v>0</v>
      </c>
      <c r="N174" s="25">
        <f>'06.02.17'!N170+'13.02.17'!N172+'20.02.17'!N172+'27.02.17'!N174+'06.03.17'!N174+'13.03.17'!N174+'20.03.17'!N174+'27.03.17'!N174+'03.04.17'!N174+'10.04.17'!N174+'18.04.17'!N174+'24.04.17'!N174+'03.05.17'!N174+'10.05.17'!N174+'15.05.17'!N174+'22.05.17'!N174+'29.05.17'!N174+'06.06.17'!N174+'12.06.17'!N174+'19.06.17'!N174+'26.06.17'!N174+'03.07.17'!N174+'10.07.17'!N174+'17.07.17'!N174+'24.07.17'!N174+'31.07.17'!N174+'07.08.17'!N174+'14.08.17'!N174+'21.08.17'!N174+'28.08.17'!N174+'04.09.17'!N174+'11.09.17'!N174+'18.09.17'!N174+'25.09.17'!N174+'02.10.17'!N174+'09.10.17'!N174+'16.10.17'!N174+'23.10.17'!N174+'30.10.17'!N174+'06.11.17'!N174+'13.11.17'!N174+'20.11.17'!N174+'27.11.17'!N174+'04.12.17'!N174+'11.12.17'!N174+'18.12.17'!N174+'25.12.17'!N174+'02.01.18'!N174</f>
        <v>0</v>
      </c>
      <c r="O174" s="26">
        <f>'06.02.17'!O170+'13.02.17'!O172+'20.02.17'!O172+'27.02.17'!O174+'06.03.17'!O174+'13.03.17'!O174+'20.03.17'!O174+'27.03.17'!O174+'03.04.17'!O174+'10.04.17'!O174+'18.04.17'!O174+'24.04.17'!O174+'03.05.17'!O174+'10.05.17'!O174+'15.05.17'!O174+'22.05.17'!O174+'29.05.17'!O174+'06.06.17'!O174+'12.06.17'!O174+'19.06.17'!O174+'26.06.17'!O174+'03.07.17'!O174+'10.07.17'!O174+'17.07.17'!O174+'24.07.17'!O174+'31.07.17'!O174+'07.08.17'!O174+'14.08.17'!O174+'21.08.17'!O174+'28.08.17'!O174+'04.09.17'!O174+'11.09.17'!O174+'18.09.17'!O174+'25.09.17'!O174+'02.10.17'!O174+'09.10.17'!O174+'16.10.17'!O174+'23.10.17'!O174+'30.10.17'!O174+'06.11.17'!O174+'13.11.17'!O174+'20.11.17'!O174+'27.11.17'!O174+'04.12.17'!O174+'11.12.17'!O174+'18.12.17'!O174+'25.12.17'!O174+'02.01.18'!O174</f>
        <v>0</v>
      </c>
      <c r="P174" s="26">
        <f>'06.02.17'!P170+'13.02.17'!P172+'20.02.17'!P172+'27.02.17'!P174+'06.03.17'!P174+'13.03.17'!P174+'20.03.17'!P174+'27.03.17'!P174+'03.04.17'!P174+'10.04.17'!P174+'18.04.17'!P174+'24.04.17'!P174+'03.05.17'!P174+'10.05.17'!P174+'15.05.17'!P174+'22.05.17'!P174+'29.05.17'!P174+'06.06.17'!P174+'12.06.17'!P174+'19.06.17'!P174+'26.06.17'!P174+'03.07.17'!P174+'10.07.17'!P174+'17.07.17'!P174+'24.07.17'!P174+'31.07.17'!P174+'07.08.17'!P174+'14.08.17'!P174+'21.08.17'!P174+'28.08.17'!P174+'04.09.17'!P174+'11.09.17'!P174+'18.09.17'!P174+'25.09.17'!P174+'02.10.17'!P174+'09.10.17'!P174+'16.10.17'!P174+'23.10.17'!P174+'30.10.17'!P174+'06.11.17'!P174+'13.11.17'!P174+'20.11.17'!P174+'27.11.17'!P174+'04.12.17'!P174+'11.12.17'!P174+'18.12.17'!P174+'25.12.17'!P174+'02.01.18'!P174</f>
        <v>0</v>
      </c>
      <c r="Q174" s="30">
        <f t="shared" si="14"/>
        <v>0</v>
      </c>
      <c r="R174" s="2">
        <v>1</v>
      </c>
      <c r="S174" s="2">
        <v>0</v>
      </c>
      <c r="T174" s="2" t="str">
        <f t="shared" si="15"/>
        <v/>
      </c>
      <c r="U174" s="2" t="str">
        <f t="shared" si="16"/>
        <v/>
      </c>
      <c r="V174" s="2" t="str">
        <f t="shared" si="17"/>
        <v/>
      </c>
      <c r="X174" s="60"/>
    </row>
    <row r="175" spans="1:24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f>'13.02.17'!H173+'20.02.17'!H173+'27.02.17'!H175+'06.03.17'!H175+'13.03.17'!H175+'20.03.17'!H175+'27.03.17'!H175+'03.04.17'!H175+'10.04.17'!H175+'18.04.17'!H175+'24.04.17'!H175+'03.05.17'!H175+'10.05.17'!H175+'15.05.17'!H175+'22.05.17'!H175+'29.05.17'!H175+'06.06.17'!H175+'12.06.17'!H175+'19.06.17'!H175+'26.06.17'!H175+'03.07.17'!H175+'10.07.17'!H175+'17.07.17'!H175+'24.07.17'!H175+'31.07.17'!H175+'07.08.17'!H175+'14.08.17'!H175+'21.08.17'!H175+'28.08.17'!H175+'04.09.17'!H175+'11.09.17'!H175+'18.09.17'!H175+'25.09.17'!H175+'02.10.17'!H175+'09.10.17'!H175+'16.10.17'!H175+'23.10.17'!H175+'30.10.17'!H175+'06.11.17'!H175+'13.11.17'!H175+'20.11.17'!H175+'27.11.17'!H175+'04.12.17'!H175+'11.12.17'!H175+'18.12.17'!H175+'25.12.17'!H175+'02.01.18'!H175</f>
        <v>36</v>
      </c>
      <c r="I175" s="25">
        <f>'13.02.17'!I173+'20.02.17'!I173+'27.02.17'!I175+'06.03.17'!I175+'13.03.17'!I175+'20.03.17'!I175+'27.03.17'!I175+'03.04.17'!I175+'10.04.17'!I175+'18.04.17'!I175+'24.04.17'!I175+'03.05.17'!I175+'10.05.17'!I175+'15.05.17'!I175+'22.05.17'!I175+'29.05.17'!I175+'06.06.17'!I175+'12.06.17'!I175+'19.06.17'!I175+'26.06.17'!I175+'03.07.17'!I175+'10.07.17'!I175+'17.07.17'!I175+'24.07.17'!I175+'31.07.17'!I175+'07.08.17'!I175+'14.08.17'!I175+'21.08.17'!I175+'28.08.17'!I175+'04.09.17'!I175+'11.09.17'!I175+'18.09.17'!I175+'25.09.17'!I175+'02.10.17'!I175+'09.10.17'!I175+'16.10.17'!I175+'23.10.17'!I175+'30.10.17'!I175+'06.11.17'!I175+'13.11.17'!I175+'20.11.17'!I175+'27.11.17'!I175+'04.12.17'!I175+'11.12.17'!I175+'18.12.17'!I175+'25.12.17'!I175+'02.01.18'!I175</f>
        <v>14</v>
      </c>
      <c r="J175" s="25">
        <f>'13.02.17'!J173+'20.02.17'!J173+'27.02.17'!J175+'06.03.17'!J175+'13.03.17'!J175+'20.03.17'!J175+'27.03.17'!J175+'03.04.17'!J175+'10.04.17'!J175+'18.04.17'!J175+'24.04.17'!J175+'03.05.17'!J175+'10.05.17'!J175+'15.05.17'!J175+'22.05.17'!J175+'29.05.17'!J175+'06.06.17'!J175+'12.06.17'!J175+'19.06.17'!J175+'26.06.17'!J175+'03.07.17'!J175+'10.07.17'!J175+'17.07.17'!J175+'24.07.17'!J175+'31.07.17'!J175+'07.08.17'!J175+'14.08.17'!J175+'21.08.17'!J175+'28.08.17'!J175+'04.09.17'!J175+'11.09.17'!J175+'18.09.17'!J175+'25.09.17'!J175+'02.10.17'!J175+'09.10.17'!J175+'16.10.17'!J175+'23.10.17'!J175+'30.10.17'!J175+'06.11.17'!J175+'13.11.17'!J175+'20.11.17'!J175+'27.11.17'!J175+'04.12.17'!J175+'11.12.17'!J175+'18.12.17'!J175+'25.12.17'!J175+'02.01.18'!J175</f>
        <v>14</v>
      </c>
      <c r="K175" s="26">
        <f>'13.02.17'!K173+'20.02.17'!K173+'27.02.17'!K175+'06.03.17'!K175+'13.03.17'!K175+'20.03.17'!K175+'27.03.17'!K175+'03.04.17'!K175+'10.04.17'!K175+'18.04.17'!K175+'24.04.17'!K175+'03.05.17'!K175+'10.05.17'!K175+'15.05.17'!K175+'22.05.17'!K175+'29.05.17'!K175+'06.06.17'!K175+'12.06.17'!K175+'19.06.17'!K175+'26.06.17'!K175+'03.07.17'!K175+'10.07.17'!K175+'17.07.17'!K175+'24.07.17'!K175+'31.07.17'!K175+'07.08.17'!K175+'14.08.17'!K175+'21.08.17'!K175+'28.08.17'!K175+'04.09.17'!K175+'11.09.17'!K175+'18.09.17'!K175+'25.09.17'!K175+'02.10.17'!K175+'09.10.17'!K175+'16.10.17'!K175+'23.10.17'!K175+'30.10.17'!K175+'06.11.17'!K175+'13.11.17'!K175+'20.11.17'!K175+'27.11.17'!K175+'04.12.17'!K175+'11.12.17'!K175+'18.12.17'!K175+'25.12.17'!K175+'02.01.18'!K175</f>
        <v>12064.7</v>
      </c>
      <c r="L175" s="26">
        <f>'13.02.17'!L173+'20.02.17'!L173+'27.02.17'!L175+'06.03.17'!L175+'13.03.17'!L175+'20.03.17'!L175+'27.03.17'!L175+'03.04.17'!L175+'10.04.17'!L175+'18.04.17'!L175+'24.04.17'!L175+'03.05.17'!L175+'10.05.17'!L175+'15.05.17'!L175+'22.05.17'!L175+'29.05.17'!L175+'06.06.17'!L175+'12.06.17'!L175+'19.06.17'!L175+'26.06.17'!L175+'03.07.17'!L175+'10.07.17'!L175+'17.07.17'!L175+'24.07.17'!L175+'31.07.17'!L175+'07.08.17'!L175+'14.08.17'!L175+'21.08.17'!L175+'28.08.17'!L175+'04.09.17'!L175+'11.09.17'!L175+'18.09.17'!L175+'25.09.17'!L175+'02.10.17'!L175+'09.10.17'!L175+'16.10.17'!L175+'23.10.17'!L175+'30.10.17'!L175+'06.11.17'!L175+'13.11.17'!L175+'20.11.17'!L175+'27.11.17'!L175+'04.12.17'!L175+'11.12.17'!L175+'18.12.17'!L175+'25.12.17'!L175+'02.01.18'!L175</f>
        <v>12064.7</v>
      </c>
      <c r="M175" s="27">
        <f t="shared" si="18"/>
        <v>0</v>
      </c>
      <c r="N175" s="25">
        <f>'13.02.17'!N173+'20.02.17'!N173+'27.02.17'!N175+'06.03.17'!N175+'13.03.17'!N175+'20.03.17'!N175+'27.03.17'!N175+'03.04.17'!N175+'10.04.17'!N175+'18.04.17'!N175+'24.04.17'!N175+'03.05.17'!N175+'10.05.17'!N175+'15.05.17'!N175+'22.05.17'!N175+'29.05.17'!N175+'06.06.17'!N175+'12.06.17'!N175+'19.06.17'!N175+'26.06.17'!N175+'03.07.17'!N175+'10.07.17'!N175+'17.07.17'!N175+'24.07.17'!N175+'31.07.17'!N175+'07.08.17'!N175+'14.08.17'!N175+'21.08.17'!N175+'28.08.17'!N175+'04.09.17'!N175+'11.09.17'!N175+'18.09.17'!N175+'25.09.17'!N175+'02.10.17'!N175+'09.10.17'!N175+'16.10.17'!N175+'23.10.17'!N175+'30.10.17'!N175+'06.11.17'!N175+'13.11.17'!N175+'20.11.17'!N175+'27.11.17'!N175+'04.12.17'!N175+'11.12.17'!N175+'18.12.17'!N175+'25.12.17'!N175+'02.01.18'!N175</f>
        <v>0</v>
      </c>
      <c r="O175" s="26">
        <f>'13.02.17'!O173+'20.02.17'!O173+'27.02.17'!O175+'06.03.17'!O175+'13.03.17'!O175+'20.03.17'!O175+'27.03.17'!O175+'03.04.17'!O175+'10.04.17'!O175+'18.04.17'!O175+'24.04.17'!O175+'03.05.17'!O175+'10.05.17'!O175+'15.05.17'!O175+'22.05.17'!O175+'29.05.17'!O175+'06.06.17'!O175+'12.06.17'!O175+'19.06.17'!O175+'26.06.17'!O175+'03.07.17'!O175+'10.07.17'!O175+'17.07.17'!O175+'24.07.17'!O175+'31.07.17'!O175+'07.08.17'!O175+'14.08.17'!O175+'21.08.17'!O175+'28.08.17'!O175+'04.09.17'!O175+'11.09.17'!O175+'18.09.17'!O175+'25.09.17'!O175+'02.10.17'!O175+'09.10.17'!O175+'16.10.17'!O175+'23.10.17'!O175+'30.10.17'!O175+'06.11.17'!O175+'13.11.17'!O175+'20.11.17'!O175+'27.11.17'!O175+'04.12.17'!O175+'11.12.17'!O175+'18.12.17'!O175+'25.12.17'!O175+'02.01.18'!O175</f>
        <v>0</v>
      </c>
      <c r="P175" s="26">
        <f>'13.02.17'!P173+'20.02.17'!P173+'27.02.17'!P175+'06.03.17'!P175+'13.03.17'!P175+'20.03.17'!P175+'27.03.17'!P175+'03.04.17'!P175+'10.04.17'!P175+'18.04.17'!P175+'24.04.17'!P175+'03.05.17'!P175+'10.05.17'!P175+'15.05.17'!P175+'22.05.17'!P175+'29.05.17'!P175+'06.06.17'!P175+'12.06.17'!P175+'19.06.17'!P175+'26.06.17'!P175+'03.07.17'!P175+'10.07.17'!P175+'17.07.17'!P175+'24.07.17'!P175+'31.07.17'!P175+'07.08.17'!P175+'14.08.17'!P175+'21.08.17'!P175+'28.08.17'!P175+'04.09.17'!P175+'11.09.17'!P175+'18.09.17'!P175+'25.09.17'!P175+'02.10.17'!P175+'09.10.17'!P175+'16.10.17'!P175+'23.10.17'!P175+'30.10.17'!P175+'06.11.17'!P175+'13.11.17'!P175+'20.11.17'!P175+'27.11.17'!P175+'04.12.17'!P175+'11.12.17'!P175+'18.12.17'!P175+'25.12.17'!P175+'02.01.18'!P175</f>
        <v>0</v>
      </c>
      <c r="Q175" s="30">
        <f t="shared" si="14"/>
        <v>0</v>
      </c>
      <c r="R175" s="2">
        <v>1</v>
      </c>
      <c r="S175" s="2">
        <v>0</v>
      </c>
      <c r="T175" s="2" t="str">
        <f t="shared" si="15"/>
        <v/>
      </c>
      <c r="U175" s="2" t="str">
        <f t="shared" si="16"/>
        <v/>
      </c>
      <c r="V175" s="2" t="str">
        <f t="shared" si="17"/>
        <v/>
      </c>
      <c r="X175" s="60"/>
    </row>
    <row r="176" spans="1:24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f>'13.03.17'!H176+'20.03.17'!H176+'27.03.17'!H176+'03.04.17'!H176+'10.04.17'!H176+'18.04.17'!H176+'24.04.17'!H176+'03.05.17'!H176+'10.05.17'!H176+'15.05.17'!H176+'22.05.17'!H176+'29.05.17'!H176+'06.06.17'!H176+'12.06.17'!H176+'19.06.17'!H176+'26.06.17'!H176+'03.07.17'!H176+'10.07.17'!H176+'17.07.17'!H176+'24.07.17'!H176+'31.07.17'!H176+'07.08.17'!H176+'14.08.17'!H176+'21.08.17'!H176+'28.08.17'!H176+'04.09.17'!H176+'11.09.17'!H176+'18.09.17'!H176+'25.09.17'!H176+'02.10.17'!H176+'09.10.17'!H176+'16.10.17'!H176+'23.10.17'!H176+'30.10.17'!H176+'06.11.17'!H176+'13.11.17'!H176+'20.11.17'!H176+'27.11.17'!H176+'04.12.17'!H176+'11.12.17'!H176+'18.12.17'!H176+'25.12.17'!H176+'02.01.18'!H176</f>
        <v>36</v>
      </c>
      <c r="I176" s="25">
        <f>'13.03.17'!I176+'20.03.17'!I176+'27.03.17'!I176+'03.04.17'!I176+'10.04.17'!I176+'18.04.17'!I176+'24.04.17'!I176+'03.05.17'!I176+'10.05.17'!I176+'15.05.17'!I176+'22.05.17'!I176+'29.05.17'!I176+'06.06.17'!I176+'12.06.17'!I176+'19.06.17'!I176+'26.06.17'!I176+'03.07.17'!I176+'10.07.17'!I176+'17.07.17'!I176+'24.07.17'!I176+'31.07.17'!I176+'07.08.17'!I176+'14.08.17'!I176+'21.08.17'!I176+'28.08.17'!I176+'04.09.17'!I176+'11.09.17'!I176+'18.09.17'!I176+'25.09.17'!I176+'02.10.17'!I176+'09.10.17'!I176+'16.10.17'!I176+'23.10.17'!I176+'30.10.17'!I176+'06.11.17'!I176+'13.11.17'!I176+'20.11.17'!I176+'27.11.17'!I176+'04.12.17'!I176+'11.12.17'!I176+'18.12.17'!I176+'25.12.17'!I176+'02.01.18'!I176</f>
        <v>19</v>
      </c>
      <c r="J176" s="25">
        <f>'13.03.17'!J176+'20.03.17'!J176+'27.03.17'!J176+'03.04.17'!J176+'10.04.17'!J176+'18.04.17'!J176+'24.04.17'!J176+'03.05.17'!J176+'10.05.17'!J176+'15.05.17'!J176+'22.05.17'!J176+'29.05.17'!J176+'06.06.17'!J176+'12.06.17'!J176+'19.06.17'!J176+'26.06.17'!J176+'03.07.17'!J176+'10.07.17'!J176+'17.07.17'!J176+'24.07.17'!J176+'31.07.17'!J176+'07.08.17'!J176+'14.08.17'!J176+'21.08.17'!J176+'28.08.17'!J176+'04.09.17'!J176+'11.09.17'!J176+'18.09.17'!J176+'25.09.17'!J176+'02.10.17'!J176+'09.10.17'!J176+'16.10.17'!J176+'23.10.17'!J176+'30.10.17'!J176+'06.11.17'!J176+'13.11.17'!J176+'20.11.17'!J176+'27.11.17'!J176+'04.12.17'!J176+'11.12.17'!J176+'18.12.17'!J176+'25.12.17'!J176+'02.01.18'!J176</f>
        <v>25</v>
      </c>
      <c r="K176" s="26">
        <f>'13.03.17'!K176+'20.03.17'!K176+'27.03.17'!K176+'03.04.17'!K176+'10.04.17'!K176+'18.04.17'!K176+'24.04.17'!K176+'03.05.17'!K176+'10.05.17'!K176+'15.05.17'!K176+'22.05.17'!K176+'29.05.17'!K176+'06.06.17'!K176+'12.06.17'!K176+'19.06.17'!K176+'26.06.17'!K176+'03.07.17'!K176+'10.07.17'!K176+'17.07.17'!K176+'24.07.17'!K176+'31.07.17'!K176+'07.08.17'!K176+'14.08.17'!K176+'21.08.17'!K176+'28.08.17'!K176+'04.09.17'!K176+'11.09.17'!K176+'18.09.17'!K176+'25.09.17'!K176+'02.10.17'!K176+'09.10.17'!K176+'16.10.17'!K176+'23.10.17'!K176+'30.10.17'!K176+'06.11.17'!K176+'13.11.17'!K176+'20.11.17'!K176+'27.11.17'!K176+'04.12.17'!K176+'11.12.17'!K176+'18.12.17'!K176+'25.12.17'!K176+'02.01.18'!K176</f>
        <v>24637.4</v>
      </c>
      <c r="L176" s="26">
        <f>'13.03.17'!L176+'20.03.17'!L176+'27.03.17'!L176+'03.04.17'!L176+'10.04.17'!L176+'18.04.17'!L176+'24.04.17'!L176+'03.05.17'!L176+'10.05.17'!L176+'15.05.17'!L176+'22.05.17'!L176+'29.05.17'!L176+'06.06.17'!L176+'12.06.17'!L176+'19.06.17'!L176+'26.06.17'!L176+'03.07.17'!L176+'10.07.17'!L176+'17.07.17'!L176+'24.07.17'!L176+'31.07.17'!L176+'07.08.17'!L176+'14.08.17'!L176+'21.08.17'!L176+'28.08.17'!L176+'04.09.17'!L176+'11.09.17'!L176+'18.09.17'!L176+'25.09.17'!L176+'02.10.17'!L176+'09.10.17'!L176+'16.10.17'!L176+'23.10.17'!L176+'30.10.17'!L176+'06.11.17'!L176+'13.11.17'!L176+'20.11.17'!L176+'27.11.17'!L176+'04.12.17'!L176+'11.12.17'!L176+'18.12.17'!L176+'25.12.17'!L176+'02.01.18'!L176</f>
        <v>24637.399999999998</v>
      </c>
      <c r="M176" s="27">
        <f t="shared" si="18"/>
        <v>0</v>
      </c>
      <c r="N176" s="25">
        <f>'13.03.17'!N176+'20.03.17'!N176+'27.03.17'!N176+'03.04.17'!N176+'10.04.17'!N176+'18.04.17'!N176+'24.04.17'!N176+'03.05.17'!N176+'10.05.17'!N176+'15.05.17'!N176+'22.05.17'!N176+'29.05.17'!N176+'06.06.17'!N176+'12.06.17'!N176+'19.06.17'!N176+'26.06.17'!N176+'03.07.17'!N176+'10.07.17'!N176+'17.07.17'!N176+'24.07.17'!N176+'31.07.17'!N176+'07.08.17'!N176+'14.08.17'!N176+'21.08.17'!N176+'28.08.17'!N176+'04.09.17'!N176+'11.09.17'!N176+'18.09.17'!N176+'25.09.17'!N176+'02.10.17'!N176+'09.10.17'!N176+'16.10.17'!N176+'23.10.17'!N176+'30.10.17'!N176+'06.11.17'!N176+'13.11.17'!N176+'20.11.17'!N176+'27.11.17'!N176+'04.12.17'!N176+'11.12.17'!N176+'18.12.17'!N176+'25.12.17'!N176+'02.01.18'!N176</f>
        <v>0</v>
      </c>
      <c r="O176" s="26">
        <f>'13.03.17'!O176+'20.03.17'!O176+'27.03.17'!O176+'03.04.17'!O176+'10.04.17'!O176+'18.04.17'!O176+'24.04.17'!O176+'03.05.17'!O176+'10.05.17'!O176+'15.05.17'!O176+'22.05.17'!O176+'29.05.17'!O176+'06.06.17'!O176+'12.06.17'!O176+'19.06.17'!O176+'26.06.17'!O176+'03.07.17'!O176+'10.07.17'!O176+'17.07.17'!O176+'24.07.17'!O176+'31.07.17'!O176+'07.08.17'!O176+'14.08.17'!O176+'21.08.17'!O176+'28.08.17'!O176+'04.09.17'!O176+'11.09.17'!O176+'18.09.17'!O176+'25.09.17'!O176+'02.10.17'!O176+'09.10.17'!O176+'16.10.17'!O176+'23.10.17'!O176+'30.10.17'!O176+'06.11.17'!O176+'13.11.17'!O176+'20.11.17'!O176+'27.11.17'!O176+'04.12.17'!O176+'11.12.17'!O176+'18.12.17'!O176+'25.12.17'!O176+'02.01.18'!O176</f>
        <v>0</v>
      </c>
      <c r="P176" s="26">
        <f>'13.03.17'!P176+'20.03.17'!P176+'27.03.17'!P176+'03.04.17'!P176+'10.04.17'!P176+'18.04.17'!P176+'24.04.17'!P176+'03.05.17'!P176+'10.05.17'!P176+'15.05.17'!P176+'22.05.17'!P176+'29.05.17'!P176+'06.06.17'!P176+'12.06.17'!P176+'19.06.17'!P176+'26.06.17'!P176+'03.07.17'!P176+'10.07.17'!P176+'17.07.17'!P176+'24.07.17'!P176+'31.07.17'!P176+'07.08.17'!P176+'14.08.17'!P176+'21.08.17'!P176+'28.08.17'!P176+'04.09.17'!P176+'11.09.17'!P176+'18.09.17'!P176+'25.09.17'!P176+'02.10.17'!P176+'09.10.17'!P176+'16.10.17'!P176+'23.10.17'!P176+'30.10.17'!P176+'06.11.17'!P176+'13.11.17'!P176+'20.11.17'!P176+'27.11.17'!P176+'04.12.17'!P176+'11.12.17'!P176+'18.12.17'!P176+'25.12.17'!P176+'02.01.18'!P176</f>
        <v>0</v>
      </c>
      <c r="Q176" s="30">
        <f t="shared" si="14"/>
        <v>0</v>
      </c>
      <c r="R176" s="2">
        <v>1</v>
      </c>
      <c r="S176" s="2">
        <v>0</v>
      </c>
      <c r="T176" s="2" t="str">
        <f t="shared" si="15"/>
        <v/>
      </c>
      <c r="U176" s="2" t="str">
        <f t="shared" si="16"/>
        <v/>
      </c>
      <c r="V176" s="2" t="str">
        <f t="shared" si="17"/>
        <v/>
      </c>
      <c r="X176" s="60"/>
    </row>
    <row r="177" spans="1:24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66" t="s">
        <v>308</v>
      </c>
      <c r="G177" s="37" t="s">
        <v>51</v>
      </c>
      <c r="H177" s="16">
        <f>'13.03.17'!H177+'20.03.17'!H177+'27.03.17'!H177+'03.04.17'!H177+'10.04.17'!H177+'18.04.17'!H177+'24.04.17'!H177+'03.05.17'!H177+'10.05.17'!H177+'15.05.17'!H177+'22.05.17'!H177+'29.05.17'!H177+'06.06.17'!H177+'12.06.17'!H177+'19.06.17'!H177+'26.06.17'!H177+'03.07.17'!H177+'10.07.17'!H177+'17.07.17'!H177+'24.07.17'!H177+'31.07.17'!H177+'07.08.17'!H177+'14.08.17'!H177+'21.08.17'!H177+'28.08.17'!H177+'04.09.17'!H177+'11.09.17'!H177+'18.09.17'!H177+'25.09.17'!H177+'02.10.17'!H177+'09.10.17'!H177+'16.10.17'!H177+'23.10.17'!H177+'30.10.17'!H177+'06.11.17'!H177+'13.11.17'!H177+'20.11.17'!H177+'27.11.17'!H177+'04.12.17'!H177+'11.12.17'!H177+'18.12.17'!H177+'25.12.17'!H177+'02.01.18'!H177</f>
        <v>53</v>
      </c>
      <c r="I177" s="25">
        <f>'13.03.17'!I177+'20.03.17'!I177+'27.03.17'!I177+'03.04.17'!I177+'10.04.17'!I177+'18.04.17'!I177+'24.04.17'!I177+'03.05.17'!I177+'10.05.17'!I177+'15.05.17'!I177+'22.05.17'!I177+'29.05.17'!I177+'06.06.17'!I177+'12.06.17'!I177+'19.06.17'!I177+'26.06.17'!I177+'03.07.17'!I177+'10.07.17'!I177+'17.07.17'!I177+'24.07.17'!I177+'31.07.17'!I177+'07.08.17'!I177+'14.08.17'!I177+'21.08.17'!I177+'28.08.17'!I177+'04.09.17'!I177+'11.09.17'!I177+'18.09.17'!I177+'25.09.17'!I177+'02.10.17'!I177+'09.10.17'!I177+'16.10.17'!I177+'23.10.17'!I177+'30.10.17'!I177+'06.11.17'!I177+'13.11.17'!I177+'20.11.17'!I177+'27.11.17'!I177+'04.12.17'!I177+'11.12.17'!I177+'18.12.17'!I177+'25.12.17'!I177+'02.01.18'!I177</f>
        <v>24</v>
      </c>
      <c r="J177" s="25">
        <f>'13.03.17'!J177+'20.03.17'!J177+'27.03.17'!J177+'03.04.17'!J177+'10.04.17'!J177+'18.04.17'!J177+'24.04.17'!J177+'03.05.17'!J177+'10.05.17'!J177+'15.05.17'!J177+'22.05.17'!J177+'29.05.17'!J177+'06.06.17'!J177+'12.06.17'!J177+'19.06.17'!J177+'26.06.17'!J177+'03.07.17'!J177+'10.07.17'!J177+'17.07.17'!J177+'24.07.17'!J177+'31.07.17'!J177+'07.08.17'!J177+'14.08.17'!J177+'21.08.17'!J177+'28.08.17'!J177+'04.09.17'!J177+'11.09.17'!J177+'18.09.17'!J177+'25.09.17'!J177+'02.10.17'!J177+'09.10.17'!J177+'16.10.17'!J177+'23.10.17'!J177+'30.10.17'!J177+'06.11.17'!J177+'13.11.17'!J177+'20.11.17'!J177+'27.11.17'!J177+'04.12.17'!J177+'11.12.17'!J177+'18.12.17'!J177+'25.12.17'!J177+'02.01.18'!J177</f>
        <v>27</v>
      </c>
      <c r="K177" s="26">
        <f>'13.03.17'!K177+'20.03.17'!K177+'27.03.17'!K177+'03.04.17'!K177+'10.04.17'!K177+'18.04.17'!K177+'24.04.17'!K177+'03.05.17'!K177+'10.05.17'!K177+'15.05.17'!K177+'22.05.17'!K177+'29.05.17'!K177+'06.06.17'!K177+'12.06.17'!K177+'19.06.17'!K177+'26.06.17'!K177+'03.07.17'!K177+'10.07.17'!K177+'17.07.17'!K177+'24.07.17'!K177+'31.07.17'!K177+'07.08.17'!K177+'14.08.17'!K177+'21.08.17'!K177+'28.08.17'!K177+'04.09.17'!K177+'11.09.17'!K177+'18.09.17'!K177+'25.09.17'!K177+'02.10.17'!K177+'09.10.17'!K177+'16.10.17'!K177+'23.10.17'!K177+'30.10.17'!K177+'06.11.17'!K177+'13.11.17'!K177+'20.11.17'!K177+'27.11.17'!K177+'04.12.17'!K177+'11.12.17'!K177+'18.12.17'!K177+'25.12.17'!K177+'02.01.18'!K177</f>
        <v>21595.67</v>
      </c>
      <c r="L177" s="26">
        <f>'13.03.17'!L177+'20.03.17'!L177+'27.03.17'!L177+'03.04.17'!L177+'10.04.17'!L177+'18.04.17'!L177+'24.04.17'!L177+'03.05.17'!L177+'10.05.17'!L177+'15.05.17'!L177+'22.05.17'!L177+'29.05.17'!L177+'06.06.17'!L177+'12.06.17'!L177+'19.06.17'!L177+'26.06.17'!L177+'03.07.17'!L177+'10.07.17'!L177+'17.07.17'!L177+'24.07.17'!L177+'31.07.17'!L177+'07.08.17'!L177+'14.08.17'!L177+'21.08.17'!L177+'28.08.17'!L177+'04.09.17'!L177+'11.09.17'!L177+'18.09.17'!L177+'25.09.17'!L177+'02.10.17'!L177+'09.10.17'!L177+'16.10.17'!L177+'23.10.17'!L177+'30.10.17'!L177+'06.11.17'!L177+'13.11.17'!L177+'20.11.17'!L177+'27.11.17'!L177+'04.12.17'!L177+'11.12.17'!L177+'18.12.17'!L177+'25.12.17'!L177+'02.01.18'!L177</f>
        <v>21595.670000000002</v>
      </c>
      <c r="M177" s="27">
        <f t="shared" si="18"/>
        <v>0</v>
      </c>
      <c r="N177" s="25">
        <f>'13.03.17'!N177+'20.03.17'!N177+'27.03.17'!N177+'03.04.17'!N177+'10.04.17'!N177+'18.04.17'!N177+'24.04.17'!N177+'03.05.17'!N177+'10.05.17'!N177+'15.05.17'!N177+'22.05.17'!N177+'29.05.17'!N177+'06.06.17'!N177+'12.06.17'!N177+'19.06.17'!N177+'26.06.17'!N177+'03.07.17'!N177+'10.07.17'!N177+'17.07.17'!N177+'24.07.17'!N177+'31.07.17'!N177+'07.08.17'!N177+'14.08.17'!N177+'21.08.17'!N177+'28.08.17'!N177+'04.09.17'!N177+'11.09.17'!N177+'18.09.17'!N177+'25.09.17'!N177+'02.10.17'!N177+'09.10.17'!N177+'16.10.17'!N177+'23.10.17'!N177+'30.10.17'!N177+'06.11.17'!N177+'13.11.17'!N177+'20.11.17'!N177+'27.11.17'!N177+'04.12.17'!N177+'11.12.17'!N177+'18.12.17'!N177+'25.12.17'!N177+'02.01.18'!N177</f>
        <v>0</v>
      </c>
      <c r="O177" s="26">
        <f>'13.03.17'!O177+'20.03.17'!O177+'27.03.17'!O177+'03.04.17'!O177+'10.04.17'!O177+'18.04.17'!O177+'24.04.17'!O177+'03.05.17'!O177+'10.05.17'!O177+'15.05.17'!O177+'22.05.17'!O177+'29.05.17'!O177+'06.06.17'!O177+'12.06.17'!O177+'19.06.17'!O177+'26.06.17'!O177+'03.07.17'!O177+'10.07.17'!O177+'17.07.17'!O177+'24.07.17'!O177+'31.07.17'!O177+'07.08.17'!O177+'14.08.17'!O177+'21.08.17'!O177+'28.08.17'!O177+'04.09.17'!O177+'11.09.17'!O177+'18.09.17'!O177+'25.09.17'!O177+'02.10.17'!O177+'09.10.17'!O177+'16.10.17'!O177+'23.10.17'!O177+'30.10.17'!O177+'06.11.17'!O177+'13.11.17'!O177+'20.11.17'!O177+'27.11.17'!O177+'04.12.17'!O177+'11.12.17'!O177+'18.12.17'!O177+'25.12.17'!O177+'02.01.18'!O177</f>
        <v>0</v>
      </c>
      <c r="P177" s="26">
        <f>'13.03.17'!P177+'20.03.17'!P177+'27.03.17'!P177+'03.04.17'!P177+'10.04.17'!P177+'18.04.17'!P177+'24.04.17'!P177+'03.05.17'!P177+'10.05.17'!P177+'15.05.17'!P177+'22.05.17'!P177+'29.05.17'!P177+'06.06.17'!P177+'12.06.17'!P177+'19.06.17'!P177+'26.06.17'!P177+'03.07.17'!P177+'10.07.17'!P177+'17.07.17'!P177+'24.07.17'!P177+'31.07.17'!P177+'07.08.17'!P177+'14.08.17'!P177+'21.08.17'!P177+'28.08.17'!P177+'04.09.17'!P177+'11.09.17'!P177+'18.09.17'!P177+'25.09.17'!P177+'02.10.17'!P177+'09.10.17'!P177+'16.10.17'!P177+'23.10.17'!P177+'30.10.17'!P177+'06.11.17'!P177+'13.11.17'!P177+'20.11.17'!P177+'27.11.17'!P177+'04.12.17'!P177+'11.12.17'!P177+'18.12.17'!P177+'25.12.17'!P177+'02.01.18'!P177</f>
        <v>0</v>
      </c>
      <c r="Q177" s="30">
        <f t="shared" si="14"/>
        <v>0</v>
      </c>
      <c r="R177" s="2">
        <v>1</v>
      </c>
      <c r="S177" s="2">
        <v>0</v>
      </c>
      <c r="T177" s="2" t="str">
        <f t="shared" si="15"/>
        <v/>
      </c>
      <c r="U177" s="2" t="str">
        <f t="shared" si="16"/>
        <v/>
      </c>
      <c r="V177" s="2" t="str">
        <f t="shared" si="17"/>
        <v/>
      </c>
      <c r="X177" s="60"/>
    </row>
    <row r="178" spans="1:24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f>'20.03.17'!H178+'27.03.17'!H178+'03.04.17'!H178+'10.04.17'!H178+'18.04.17'!H178+'24.04.17'!H178+'03.05.17'!H178+'10.05.17'!H178+'15.05.17'!H178+'22.05.17'!H178+'29.05.17'!H178+'06.06.17'!H178+'12.06.17'!H178+'19.06.17'!H178+'26.06.17'!H178+'03.07.17'!H178+'10.07.17'!H178+'17.07.17'!H178+'24.07.17'!H178+'31.07.17'!H178+'07.08.17'!H178+'14.08.17'!H178+'21.08.17'!H178+'28.08.17'!H178+'04.09.17'!H178+'11.09.17'!H178+'18.09.17'!H178+'25.09.17'!H178+'02.10.17'!H178+'09.10.17'!H178+'16.10.17'!H178+'23.10.17'!H178+'30.10.17'!H178+'06.11.17'!H178+'13.11.17'!H178+'20.11.17'!H178+'27.11.17'!H178+'04.12.17'!H178+'11.12.17'!H178+'18.12.17'!H178+'25.12.17'!H178+'02.01.18'!H178</f>
        <v>37</v>
      </c>
      <c r="I178" s="25">
        <f>'20.03.17'!I178+'27.03.17'!I178+'03.04.17'!I178+'10.04.17'!I178+'18.04.17'!I178+'24.04.17'!I178+'03.05.17'!I178+'10.05.17'!I178+'15.05.17'!I178+'22.05.17'!I178+'29.05.17'!I178+'06.06.17'!I178+'12.06.17'!I178+'19.06.17'!I178+'26.06.17'!I178+'03.07.17'!I178+'10.07.17'!I178+'17.07.17'!I178+'24.07.17'!I178+'31.07.17'!I178+'07.08.17'!I178+'14.08.17'!I178+'21.08.17'!I178+'28.08.17'!I178+'04.09.17'!I178+'11.09.17'!I178+'18.09.17'!I178+'25.09.17'!I178+'02.10.17'!I178+'09.10.17'!I178+'16.10.17'!I178+'23.10.17'!I178+'30.10.17'!I178+'06.11.17'!I178+'13.11.17'!I178+'20.11.17'!I178+'27.11.17'!I178+'04.12.17'!I178+'11.12.17'!I178+'18.12.17'!I178+'25.12.17'!I178+'02.01.18'!I178</f>
        <v>18</v>
      </c>
      <c r="J178" s="25">
        <f>'20.03.17'!J178+'27.03.17'!J178+'03.04.17'!J178+'10.04.17'!J178+'18.04.17'!J178+'24.04.17'!J178+'03.05.17'!J178+'10.05.17'!J178+'15.05.17'!J178+'22.05.17'!J178+'29.05.17'!J178+'06.06.17'!J178+'12.06.17'!J178+'19.06.17'!J178+'26.06.17'!J178+'03.07.17'!J178+'10.07.17'!J178+'17.07.17'!J178+'24.07.17'!J178+'31.07.17'!J178+'07.08.17'!J178+'14.08.17'!J178+'21.08.17'!J178+'28.08.17'!J178+'04.09.17'!J178+'11.09.17'!J178+'18.09.17'!J178+'25.09.17'!J178+'02.10.17'!J178+'09.10.17'!J178+'16.10.17'!J178+'23.10.17'!J178+'30.10.17'!J178+'06.11.17'!J178+'13.11.17'!J178+'20.11.17'!J178+'27.11.17'!J178+'04.12.17'!J178+'11.12.17'!J178+'18.12.17'!J178+'25.12.17'!J178+'02.01.18'!J178</f>
        <v>21</v>
      </c>
      <c r="K178" s="26">
        <f>'20.03.17'!K178+'27.03.17'!K178+'03.04.17'!K178+'10.04.17'!K178+'18.04.17'!K178+'24.04.17'!K178+'03.05.17'!K178+'10.05.17'!K178+'15.05.17'!K178+'22.05.17'!K178+'29.05.17'!K178+'06.06.17'!K178+'12.06.17'!K178+'19.06.17'!K178+'26.06.17'!K178+'03.07.17'!K178+'10.07.17'!K178+'17.07.17'!K178+'24.07.17'!K178+'31.07.17'!K178+'07.08.17'!K178+'14.08.17'!K178+'21.08.17'!K178+'28.08.17'!K178+'04.09.17'!K178+'11.09.17'!K178+'18.09.17'!K178+'25.09.17'!K178+'02.10.17'!K178+'09.10.17'!K178+'16.10.17'!K178+'23.10.17'!K178+'30.10.17'!K178+'06.11.17'!K178+'13.11.17'!K178+'20.11.17'!K178+'27.11.17'!K178+'04.12.17'!K178+'11.12.17'!K178+'18.12.17'!K178+'25.12.17'!K178+'02.01.18'!K178</f>
        <v>13071.300000000001</v>
      </c>
      <c r="L178" s="26">
        <f>'20.03.17'!L178+'27.03.17'!L178+'03.04.17'!L178+'10.04.17'!L178+'18.04.17'!L178+'24.04.17'!L178+'03.05.17'!L178+'10.05.17'!L178+'15.05.17'!L178+'22.05.17'!L178+'29.05.17'!L178+'06.06.17'!L178+'12.06.17'!L178+'19.06.17'!L178+'26.06.17'!L178+'03.07.17'!L178+'10.07.17'!L178+'17.07.17'!L178+'24.07.17'!L178+'31.07.17'!L178+'07.08.17'!L178+'14.08.17'!L178+'21.08.17'!L178+'28.08.17'!L178+'04.09.17'!L178+'11.09.17'!L178+'18.09.17'!L178+'25.09.17'!L178+'02.10.17'!L178+'09.10.17'!L178+'16.10.17'!L178+'23.10.17'!L178+'30.10.17'!L178+'06.11.17'!L178+'13.11.17'!L178+'20.11.17'!L178+'27.11.17'!L178+'04.12.17'!L178+'11.12.17'!L178+'18.12.17'!L178+'25.12.17'!L178+'02.01.18'!L178</f>
        <v>13071.3</v>
      </c>
      <c r="M178" s="27">
        <f t="shared" si="18"/>
        <v>0</v>
      </c>
      <c r="N178" s="25">
        <f>'20.03.17'!N178+'27.03.17'!N178+'03.04.17'!N178+'10.04.17'!N178+'18.04.17'!N178+'24.04.17'!N178+'03.05.17'!N178+'10.05.17'!N178+'15.05.17'!N178+'22.05.17'!N178+'29.05.17'!N178+'06.06.17'!N178+'12.06.17'!N178+'19.06.17'!N178+'26.06.17'!N178+'03.07.17'!N178+'10.07.17'!N178+'17.07.17'!N178+'24.07.17'!N178+'31.07.17'!N178+'07.08.17'!N178+'14.08.17'!N178+'21.08.17'!N178+'28.08.17'!N178+'04.09.17'!N178+'11.09.17'!N178+'18.09.17'!N178+'25.09.17'!N178+'02.10.17'!N178+'09.10.17'!N178+'16.10.17'!N178+'23.10.17'!N178+'30.10.17'!N178+'06.11.17'!N178+'13.11.17'!N178+'20.11.17'!N178+'27.11.17'!N178+'04.12.17'!N178+'11.12.17'!N178+'18.12.17'!N178+'25.12.17'!N178+'02.01.18'!N178</f>
        <v>0</v>
      </c>
      <c r="O178" s="26">
        <f>'20.03.17'!O178+'27.03.17'!O178+'03.04.17'!O178+'10.04.17'!O178+'18.04.17'!O178+'24.04.17'!O178+'03.05.17'!O178+'10.05.17'!O178+'15.05.17'!O178+'22.05.17'!O178+'29.05.17'!O178+'06.06.17'!O178+'12.06.17'!O178+'19.06.17'!O178+'26.06.17'!O178+'03.07.17'!O178+'10.07.17'!O178+'17.07.17'!O178+'24.07.17'!O178+'31.07.17'!O178+'07.08.17'!O178+'14.08.17'!O178+'21.08.17'!O178+'28.08.17'!O178+'04.09.17'!O178+'11.09.17'!O178+'18.09.17'!O178+'25.09.17'!O178+'02.10.17'!O178+'09.10.17'!O178+'16.10.17'!O178+'23.10.17'!O178+'30.10.17'!O178+'06.11.17'!O178+'13.11.17'!O178+'20.11.17'!O178+'27.11.17'!O178+'04.12.17'!O178+'11.12.17'!O178+'18.12.17'!O178+'25.12.17'!O178+'02.01.18'!O178</f>
        <v>0</v>
      </c>
      <c r="P178" s="26">
        <f>'20.03.17'!P178+'27.03.17'!P178+'03.04.17'!P178+'10.04.17'!P178+'18.04.17'!P178+'24.04.17'!P178+'03.05.17'!P178+'10.05.17'!P178+'15.05.17'!P178+'22.05.17'!P178+'29.05.17'!P178+'06.06.17'!P178+'12.06.17'!P178+'19.06.17'!P178+'26.06.17'!P178+'03.07.17'!P178+'10.07.17'!P178+'17.07.17'!P178+'24.07.17'!P178+'31.07.17'!P178+'07.08.17'!P178+'14.08.17'!P178+'21.08.17'!P178+'28.08.17'!P178+'04.09.17'!P178+'11.09.17'!P178+'18.09.17'!P178+'25.09.17'!P178+'02.10.17'!P178+'09.10.17'!P178+'16.10.17'!P178+'23.10.17'!P178+'30.10.17'!P178+'06.11.17'!P178+'13.11.17'!P178+'20.11.17'!P178+'27.11.17'!P178+'04.12.17'!P178+'11.12.17'!P178+'18.12.17'!P178+'25.12.17'!P178+'02.01.18'!P178</f>
        <v>0</v>
      </c>
      <c r="Q178" s="30">
        <f t="shared" si="14"/>
        <v>0</v>
      </c>
      <c r="R178" s="2">
        <v>1</v>
      </c>
      <c r="S178" s="2">
        <v>0</v>
      </c>
      <c r="T178" s="2" t="str">
        <f t="shared" si="15"/>
        <v/>
      </c>
      <c r="U178" s="2" t="str">
        <f t="shared" si="16"/>
        <v/>
      </c>
      <c r="V178" s="2" t="str">
        <f t="shared" si="17"/>
        <v/>
      </c>
      <c r="X178" s="60"/>
    </row>
    <row r="179" spans="1:24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>
        <f>'13.11.17'!H179+'20.11.17'!H179+'27.11.17'!H179+'04.12.17'!H179+'11.12.17'!H179+'18.12.17'!H179+'25.12.17'!H179+'02.01.18'!H179</f>
        <v>8</v>
      </c>
      <c r="I179" s="25">
        <f>'13.11.17'!I179+'20.11.17'!I179+'27.11.17'!I179+'04.12.17'!I179+'11.12.17'!I179+'18.12.17'!I179+'25.12.17'!I179+'02.01.18'!I179</f>
        <v>0</v>
      </c>
      <c r="J179" s="25">
        <f>'13.11.17'!J179+'20.11.17'!J179+'27.11.17'!J179+'04.12.17'!J179+'11.12.17'!J179+'18.12.17'!J179+'25.12.17'!J179+'02.01.18'!J179</f>
        <v>0</v>
      </c>
      <c r="K179" s="26">
        <f>'13.11.17'!K179+'20.11.17'!K179+'27.11.17'!K179+'04.12.17'!K179+'11.12.17'!K179+'18.12.17'!K179+'25.12.17'!K179+'02.01.18'!K179</f>
        <v>0</v>
      </c>
      <c r="L179" s="26">
        <f>'13.11.17'!L179+'20.11.17'!L179+'27.11.17'!L179+'04.12.17'!L179+'11.12.17'!L179+'18.12.17'!L179+'25.12.17'!L179+'02.01.18'!L179</f>
        <v>0</v>
      </c>
      <c r="M179" s="27">
        <f t="shared" si="18"/>
        <v>0</v>
      </c>
      <c r="N179" s="25">
        <f>'13.11.17'!N179+'20.11.17'!N179+'27.11.17'!N179+'04.12.17'!N179+'11.12.17'!N179+'18.12.17'!N179+'25.12.17'!N179+'02.01.18'!N179</f>
        <v>0</v>
      </c>
      <c r="O179" s="26">
        <f>'13.11.17'!O179+'20.11.17'!O179+'27.11.17'!O179+'04.12.17'!O179+'11.12.17'!O179+'18.12.17'!O179+'25.12.17'!O179+'02.01.18'!O179</f>
        <v>0</v>
      </c>
      <c r="P179" s="26">
        <f>'13.11.17'!P179+'20.11.17'!P179+'27.11.17'!P179+'04.12.17'!P179+'11.12.17'!P179+'18.12.17'!P179+'25.12.17'!P179+'02.01.18'!P179</f>
        <v>0</v>
      </c>
      <c r="Q179" s="30">
        <f>'13.11.17'!Q179+'20.11.17'!Q179+'27.11.17'!Q179+'04.12.17'!Q179+'11.12.17'!Q179+'18.12.17'!Q179+'25.12.17'!Q179+'02.01.18'!Q179</f>
        <v>0</v>
      </c>
      <c r="R179" s="2">
        <v>1</v>
      </c>
      <c r="S179" s="2">
        <v>0</v>
      </c>
      <c r="T179" s="2"/>
      <c r="U179" s="2"/>
      <c r="V179" s="2"/>
      <c r="X179" s="60"/>
    </row>
    <row r="180" spans="1:24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19">SUM(H10:H179)</f>
        <v>3735</v>
      </c>
      <c r="I180" s="43">
        <f t="shared" si="19"/>
        <v>2273</v>
      </c>
      <c r="J180" s="43">
        <f t="shared" si="19"/>
        <v>2933</v>
      </c>
      <c r="K180" s="30">
        <f t="shared" si="19"/>
        <v>2770198.0199999996</v>
      </c>
      <c r="L180" s="30">
        <f t="shared" si="19"/>
        <v>2770198.0199999996</v>
      </c>
      <c r="M180" s="27">
        <f t="shared" si="19"/>
        <v>0</v>
      </c>
      <c r="N180" s="43">
        <f t="shared" si="19"/>
        <v>1319</v>
      </c>
      <c r="O180" s="30">
        <f t="shared" si="19"/>
        <v>2180036.7499999995</v>
      </c>
      <c r="P180" s="30">
        <f t="shared" si="19"/>
        <v>2180036.7499999995</v>
      </c>
      <c r="Q180" s="30">
        <f t="shared" si="19"/>
        <v>0</v>
      </c>
      <c r="X180" s="60"/>
    </row>
    <row r="181" spans="1:24">
      <c r="B181" s="59"/>
      <c r="D181" s="59"/>
      <c r="E181"/>
      <c r="F181"/>
      <c r="G181"/>
      <c r="H181" s="67"/>
      <c r="I181"/>
      <c r="J181" s="67"/>
      <c r="K181" s="67"/>
      <c r="L181" s="67"/>
      <c r="M181" s="67"/>
      <c r="N181" s="67"/>
      <c r="O181" s="67"/>
    </row>
    <row r="182" spans="1:24">
      <c r="B182" s="59"/>
      <c r="D182" s="59"/>
      <c r="E182"/>
      <c r="F182"/>
      <c r="G182"/>
      <c r="H182"/>
      <c r="I182"/>
      <c r="J182" s="67"/>
      <c r="K182" s="67"/>
      <c r="L182" s="67"/>
      <c r="M182" s="67"/>
      <c r="N182" s="67"/>
      <c r="O182" s="67"/>
    </row>
    <row r="183" spans="1:24" ht="16.5" customHeight="1">
      <c r="B183" s="68"/>
      <c r="D183" s="59"/>
      <c r="E183"/>
      <c r="F183"/>
      <c r="G183"/>
      <c r="H183"/>
      <c r="I183"/>
      <c r="J183" s="67"/>
      <c r="K183" s="67"/>
      <c r="L183" s="67"/>
      <c r="M183" s="67"/>
      <c r="N183" s="67"/>
      <c r="O183" s="67"/>
    </row>
    <row r="184" spans="1:24" ht="33.75">
      <c r="B184" s="69"/>
      <c r="D184" s="59"/>
      <c r="E184" s="70"/>
      <c r="F184" s="71" t="s">
        <v>312</v>
      </c>
      <c r="G184" s="72" t="s">
        <v>313</v>
      </c>
      <c r="H184" s="73" t="s">
        <v>311</v>
      </c>
      <c r="I184"/>
      <c r="J184" s="67"/>
      <c r="K184" s="67"/>
      <c r="L184" s="67"/>
      <c r="M184" s="67"/>
      <c r="N184" s="67"/>
      <c r="O184" s="67"/>
    </row>
    <row r="185" spans="1:24">
      <c r="B185" s="59"/>
      <c r="D185" s="59"/>
      <c r="E185" s="74" t="s">
        <v>31</v>
      </c>
      <c r="F185" s="75">
        <f>SUMIF($G$10:$G$179,E185,$S$10:$S$179)</f>
        <v>20</v>
      </c>
      <c r="G185" s="23">
        <f>SUMIF($G$10:$G$179,E185,$R$10:$R$179)</f>
        <v>85</v>
      </c>
      <c r="H185" s="29">
        <f>F185+G185</f>
        <v>105</v>
      </c>
      <c r="I185" s="67"/>
      <c r="J185" s="67"/>
      <c r="K185" s="67"/>
      <c r="L185" s="67"/>
      <c r="M185" s="67"/>
      <c r="N185" s="67"/>
      <c r="O185" s="67"/>
    </row>
    <row r="186" spans="1:24">
      <c r="B186" s="59"/>
      <c r="D186" s="59"/>
      <c r="E186" s="76" t="s">
        <v>51</v>
      </c>
      <c r="F186" s="75">
        <f t="shared" ref="F186:F189" si="20">SUMIF($G$10:$G$179,E186,$S$10:$S$179)</f>
        <v>0</v>
      </c>
      <c r="G186" s="23">
        <f>SUMIF($G$10:$G$179,E186,$R$10:$R$179)</f>
        <v>29</v>
      </c>
      <c r="H186" s="7">
        <f>F186+G186</f>
        <v>29</v>
      </c>
      <c r="I186" s="67"/>
      <c r="J186" s="67"/>
      <c r="K186" s="67"/>
      <c r="L186" s="67"/>
      <c r="M186" s="67"/>
      <c r="N186" s="67"/>
      <c r="O186" s="67"/>
    </row>
    <row r="187" spans="1:24">
      <c r="B187" s="59"/>
      <c r="D187" s="59"/>
      <c r="E187" s="77" t="s">
        <v>56</v>
      </c>
      <c r="F187" s="75">
        <f t="shared" si="20"/>
        <v>0</v>
      </c>
      <c r="G187" s="23">
        <f t="shared" ref="G187:G189" si="21">SUMIF($G$10:$G$179,E187,$R$10:$R$179)</f>
        <v>9</v>
      </c>
      <c r="H187" s="7">
        <f>F187+G187</f>
        <v>9</v>
      </c>
      <c r="I187" s="67"/>
      <c r="J187" s="67"/>
      <c r="K187" s="67"/>
      <c r="L187" s="67"/>
      <c r="M187" s="67"/>
      <c r="N187" s="67"/>
      <c r="O187" s="67"/>
    </row>
    <row r="188" spans="1:24">
      <c r="B188" s="59"/>
      <c r="D188" s="59"/>
      <c r="E188" s="78" t="s">
        <v>33</v>
      </c>
      <c r="F188" s="75">
        <f t="shared" si="20"/>
        <v>0</v>
      </c>
      <c r="G188" s="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      <c r="N188" s="67"/>
      <c r="O188" s="67"/>
    </row>
    <row r="189" spans="1:24" ht="24.75" customHeight="1">
      <c r="B189" s="59"/>
      <c r="D189" s="59"/>
      <c r="E189" s="79" t="s">
        <v>47</v>
      </c>
      <c r="F189" s="75">
        <f t="shared" si="20"/>
        <v>0</v>
      </c>
      <c r="G189" s="23">
        <f t="shared" si="21"/>
        <v>13</v>
      </c>
      <c r="H189" s="7">
        <f>F189+G189</f>
        <v>13</v>
      </c>
      <c r="I189" s="67"/>
      <c r="J189" s="67"/>
      <c r="K189" s="67"/>
      <c r="L189" s="67"/>
      <c r="M189" s="67"/>
      <c r="N189" s="67"/>
      <c r="O189" s="67"/>
    </row>
    <row r="190" spans="1:24">
      <c r="E190" s="70" t="s">
        <v>311</v>
      </c>
      <c r="F190" s="71">
        <f>SUM(F185:F189)</f>
        <v>20</v>
      </c>
      <c r="G190" s="71">
        <f>SUM(G185:G189)</f>
        <v>150</v>
      </c>
      <c r="H190" s="80">
        <f>SUM(H185:H189)</f>
        <v>170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25" right="0.25" top="0.75" bottom="0.75" header="0.3" footer="0.3"/>
  <pageSetup paperSize="9" scale="45" firstPageNumber="0" fitToHeight="0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topLeftCell="L165" workbookViewId="0">
      <selection activeCell="R165" sqref="R165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2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3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1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369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>
        <v>5</v>
      </c>
      <c r="J79" s="25">
        <v>5</v>
      </c>
      <c r="K79" s="26">
        <v>2920.08</v>
      </c>
      <c r="L79" s="26"/>
      <c r="M79" s="27">
        <f t="shared" si="3"/>
        <v>2920.08</v>
      </c>
      <c r="N79" s="25">
        <v>2</v>
      </c>
      <c r="O79" s="26">
        <v>11632.03</v>
      </c>
      <c r="P79" s="26"/>
      <c r="Q79" s="30">
        <f t="shared" si="4"/>
        <v>11632.03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>
        <v>4</v>
      </c>
      <c r="O84" s="26">
        <v>9245.36</v>
      </c>
      <c r="P84" s="26"/>
      <c r="Q84" s="30">
        <f t="shared" si="4"/>
        <v>9245.36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>
        <v>2</v>
      </c>
      <c r="O95" s="26">
        <v>3769.32</v>
      </c>
      <c r="P95" s="26"/>
      <c r="Q95" s="30">
        <f t="shared" si="4"/>
        <v>3769.32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2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2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3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5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>
        <v>4</v>
      </c>
      <c r="J135" s="25">
        <v>4</v>
      </c>
      <c r="K135" s="26">
        <v>1875.22</v>
      </c>
      <c r="L135" s="26"/>
      <c r="M135" s="27">
        <f t="shared" si="3"/>
        <v>1875.22</v>
      </c>
      <c r="N135" s="25">
        <v>5</v>
      </c>
      <c r="O135" s="26">
        <v>4112</v>
      </c>
      <c r="P135" s="26"/>
      <c r="Q135" s="30">
        <f t="shared" si="4"/>
        <v>4112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3</v>
      </c>
      <c r="I138" s="25"/>
      <c r="J138" s="25"/>
      <c r="K138" s="26"/>
      <c r="L138" s="26"/>
      <c r="M138" s="27">
        <f t="shared" ref="M138:M175" si="5">K138-L138</f>
        <v>0</v>
      </c>
      <c r="N138" s="25"/>
      <c r="O138" s="26"/>
      <c r="P138" s="26"/>
      <c r="Q138" s="30">
        <f t="shared" ref="Q138:Q175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2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 ht="12.75" customHeight="1">
      <c r="A176" s="83" t="s">
        <v>311</v>
      </c>
      <c r="B176" s="83"/>
      <c r="C176" s="83"/>
      <c r="D176" s="83"/>
      <c r="E176" s="83"/>
      <c r="F176" s="83"/>
      <c r="G176" s="83"/>
      <c r="H176" s="46">
        <f t="shared" ref="H176:Q176" si="7">SUM(H10:H175)</f>
        <v>66</v>
      </c>
      <c r="I176" s="46">
        <f t="shared" si="7"/>
        <v>9</v>
      </c>
      <c r="J176" s="46">
        <f t="shared" si="7"/>
        <v>9</v>
      </c>
      <c r="K176" s="45">
        <f t="shared" si="7"/>
        <v>4795.3</v>
      </c>
      <c r="L176" s="45">
        <f t="shared" si="7"/>
        <v>0</v>
      </c>
      <c r="M176" s="45">
        <f t="shared" si="7"/>
        <v>4795.3</v>
      </c>
      <c r="N176" s="44">
        <f t="shared" si="7"/>
        <v>13</v>
      </c>
      <c r="O176" s="45">
        <f t="shared" si="7"/>
        <v>28758.71</v>
      </c>
      <c r="P176" s="45">
        <f t="shared" si="7"/>
        <v>0</v>
      </c>
      <c r="Q176" s="45">
        <f t="shared" si="7"/>
        <v>28758.71</v>
      </c>
    </row>
  </sheetData>
  <mergeCells count="8">
    <mergeCell ref="A176:G176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8"/>
  <sheetViews>
    <sheetView topLeftCell="L167" workbookViewId="0">
      <selection activeCell="R167" sqref="R167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4</v>
      </c>
      <c r="J14" s="25">
        <v>4</v>
      </c>
      <c r="K14" s="26">
        <v>5834.7</v>
      </c>
      <c r="L14" s="26">
        <v>5834.7</v>
      </c>
      <c r="M14" s="27">
        <f t="shared" si="1"/>
        <v>0</v>
      </c>
      <c r="N14" s="25">
        <v>5</v>
      </c>
      <c r="O14" s="26">
        <v>7290.11</v>
      </c>
      <c r="P14" s="26">
        <v>7290.11</v>
      </c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>
        <v>11</v>
      </c>
      <c r="J18" s="25">
        <v>11</v>
      </c>
      <c r="K18" s="26">
        <v>9512.4</v>
      </c>
      <c r="L18" s="26">
        <v>9512.4</v>
      </c>
      <c r="M18" s="27">
        <f t="shared" si="1"/>
        <v>0</v>
      </c>
      <c r="N18" s="25">
        <v>16</v>
      </c>
      <c r="O18" s="26">
        <f>600+23725.34</f>
        <v>24325.34</v>
      </c>
      <c r="P18" s="26">
        <v>24325.34</v>
      </c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10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>
        <v>6</v>
      </c>
      <c r="O22" s="26">
        <f>3307.8+17561.34</f>
        <v>20869.14</v>
      </c>
      <c r="P22" s="26">
        <v>20869.14</v>
      </c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3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>
        <v>1</v>
      </c>
      <c r="J24" s="25">
        <v>1</v>
      </c>
      <c r="K24" s="26">
        <v>475.2</v>
      </c>
      <c r="L24" s="26"/>
      <c r="M24" s="27">
        <f t="shared" si="1"/>
        <v>475.2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2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2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>
        <v>1</v>
      </c>
      <c r="O36" s="26">
        <v>526.67999999999995</v>
      </c>
      <c r="P36" s="26">
        <v>526.67999999999995</v>
      </c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3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632.72</v>
      </c>
      <c r="L49" s="26">
        <v>632.72</v>
      </c>
      <c r="M49" s="27">
        <f t="shared" si="1"/>
        <v>0</v>
      </c>
      <c r="N49" s="25">
        <v>6</v>
      </c>
      <c r="O49" s="26">
        <v>7717.48</v>
      </c>
      <c r="P49" s="26">
        <v>7717.48</v>
      </c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4</v>
      </c>
      <c r="J55" s="25">
        <v>4</v>
      </c>
      <c r="K55" s="26">
        <v>3091.56</v>
      </c>
      <c r="L55" s="26"/>
      <c r="M55" s="27">
        <f t="shared" si="1"/>
        <v>3091.56</v>
      </c>
      <c r="N55" s="25">
        <v>10</v>
      </c>
      <c r="O55" s="26">
        <v>22012.7</v>
      </c>
      <c r="P55" s="26"/>
      <c r="Q55" s="30">
        <f t="shared" si="2"/>
        <v>22012.7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369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3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>
        <v>1</v>
      </c>
      <c r="J77" s="25">
        <v>1</v>
      </c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>
        <v>1</v>
      </c>
      <c r="O78" s="26">
        <v>1182.77</v>
      </c>
      <c r="P78" s="26"/>
      <c r="Q78" s="30">
        <f t="shared" si="4"/>
        <v>1182.77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>
        <v>2920.08</v>
      </c>
      <c r="M79" s="27">
        <f t="shared" si="3"/>
        <v>-2920.08</v>
      </c>
      <c r="N79" s="25"/>
      <c r="O79" s="26"/>
      <c r="P79" s="26">
        <f>9608.03+2024</f>
        <v>11632.03</v>
      </c>
      <c r="Q79" s="30">
        <f t="shared" si="4"/>
        <v>-11632.03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3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>
        <v>9245.36</v>
      </c>
      <c r="Q84" s="30">
        <f t="shared" si="4"/>
        <v>-9245.36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2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2</v>
      </c>
      <c r="I90" s="25">
        <v>2</v>
      </c>
      <c r="J90" s="25">
        <v>2</v>
      </c>
      <c r="K90" s="26">
        <v>1023.9</v>
      </c>
      <c r="L90" s="26"/>
      <c r="M90" s="27">
        <f t="shared" si="3"/>
        <v>1023.9</v>
      </c>
      <c r="N90" s="25">
        <v>2</v>
      </c>
      <c r="O90" s="26">
        <f>2948+768</f>
        <v>3716</v>
      </c>
      <c r="P90" s="26"/>
      <c r="Q90" s="30">
        <f t="shared" si="4"/>
        <v>3716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2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>
        <v>3769.32</v>
      </c>
      <c r="Q95" s="30">
        <f t="shared" si="4"/>
        <v>-3769.32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3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5</v>
      </c>
      <c r="J108" s="25">
        <v>5</v>
      </c>
      <c r="K108" s="26">
        <v>4300.3999999999996</v>
      </c>
      <c r="L108" s="26"/>
      <c r="M108" s="27">
        <f t="shared" si="3"/>
        <v>4300.3999999999996</v>
      </c>
      <c r="N108" s="25">
        <v>4</v>
      </c>
      <c r="O108" s="26">
        <v>4589.96</v>
      </c>
      <c r="P108" s="26"/>
      <c r="Q108" s="30">
        <f t="shared" si="4"/>
        <v>4589.96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2</v>
      </c>
      <c r="J109" s="25">
        <v>2</v>
      </c>
      <c r="K109" s="26">
        <v>954</v>
      </c>
      <c r="L109" s="26"/>
      <c r="M109" s="27">
        <f t="shared" si="3"/>
        <v>954</v>
      </c>
      <c r="N109" s="25">
        <v>2</v>
      </c>
      <c r="O109" s="26">
        <v>3355.24</v>
      </c>
      <c r="P109" s="26"/>
      <c r="Q109" s="30">
        <f t="shared" si="4"/>
        <v>3355.24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4</v>
      </c>
      <c r="I117" s="25"/>
      <c r="J117" s="25"/>
      <c r="K117" s="26"/>
      <c r="L117" s="26"/>
      <c r="M117" s="27">
        <f t="shared" si="3"/>
        <v>0</v>
      </c>
      <c r="N117" s="25">
        <v>4</v>
      </c>
      <c r="O117" s="26">
        <v>2240</v>
      </c>
      <c r="P117" s="26"/>
      <c r="Q117" s="30">
        <f t="shared" si="4"/>
        <v>2240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>
        <v>3</v>
      </c>
      <c r="J122" s="25">
        <v>3</v>
      </c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2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/>
      <c r="J135" s="25"/>
      <c r="K135" s="26"/>
      <c r="L135" s="26">
        <v>1875.22</v>
      </c>
      <c r="M135" s="27">
        <f t="shared" si="3"/>
        <v>-1875.22</v>
      </c>
      <c r="N135" s="25"/>
      <c r="O135" s="26"/>
      <c r="P135" s="26">
        <v>4112</v>
      </c>
      <c r="Q135" s="30">
        <f t="shared" si="4"/>
        <v>-4112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>
        <v>1</v>
      </c>
      <c r="J136" s="25">
        <v>1</v>
      </c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7" si="5">K138-L138</f>
        <v>0</v>
      </c>
      <c r="N138" s="25"/>
      <c r="O138" s="26"/>
      <c r="P138" s="26"/>
      <c r="Q138" s="30">
        <f t="shared" ref="Q138:Q177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6</v>
      </c>
      <c r="J139" s="25">
        <v>6</v>
      </c>
      <c r="K139" s="26">
        <v>3581.84</v>
      </c>
      <c r="L139" s="26"/>
      <c r="M139" s="27">
        <f t="shared" si="5"/>
        <v>3581.84</v>
      </c>
      <c r="N139" s="25">
        <v>2</v>
      </c>
      <c r="O139" s="26">
        <v>2417.36</v>
      </c>
      <c r="P139" s="26"/>
      <c r="Q139" s="30">
        <f t="shared" si="6"/>
        <v>2417.36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2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>
        <v>3</v>
      </c>
      <c r="O155" s="26">
        <v>1400</v>
      </c>
      <c r="P155" s="26"/>
      <c r="Q155" s="30">
        <f t="shared" si="6"/>
        <v>1400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>
        <v>5</v>
      </c>
      <c r="O157" s="26">
        <v>4033.99</v>
      </c>
      <c r="P157" s="26"/>
      <c r="Q157" s="30">
        <f t="shared" si="6"/>
        <v>4033.99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2</v>
      </c>
      <c r="J161" s="25">
        <v>2</v>
      </c>
      <c r="K161" s="26">
        <v>5138.08</v>
      </c>
      <c r="L161" s="26"/>
      <c r="M161" s="27">
        <f t="shared" si="5"/>
        <v>5138.08</v>
      </c>
      <c r="N161" s="25">
        <v>1</v>
      </c>
      <c r="O161" s="26">
        <v>792</v>
      </c>
      <c r="P161" s="26"/>
      <c r="Q161" s="30">
        <f t="shared" si="6"/>
        <v>792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v>1</v>
      </c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2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8</v>
      </c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 ht="12.75" customHeight="1">
      <c r="A178" s="83" t="s">
        <v>311</v>
      </c>
      <c r="B178" s="83"/>
      <c r="C178" s="83"/>
      <c r="D178" s="83"/>
      <c r="E178" s="83"/>
      <c r="F178" s="83"/>
      <c r="G178" s="83"/>
      <c r="H178" s="44">
        <f t="shared" ref="H178:Q178" si="7">SUM(H10:H177)</f>
        <v>86</v>
      </c>
      <c r="I178" s="44">
        <f t="shared" si="7"/>
        <v>43</v>
      </c>
      <c r="J178" s="44">
        <f t="shared" si="7"/>
        <v>43</v>
      </c>
      <c r="K178" s="45">
        <f t="shared" si="7"/>
        <v>34544.800000000003</v>
      </c>
      <c r="L178" s="45">
        <f t="shared" si="7"/>
        <v>20775.12</v>
      </c>
      <c r="M178" s="45">
        <f t="shared" si="7"/>
        <v>13769.679999999998</v>
      </c>
      <c r="N178" s="44">
        <f t="shared" si="7"/>
        <v>68</v>
      </c>
      <c r="O178" s="45">
        <f t="shared" si="7"/>
        <v>106468.77000000002</v>
      </c>
      <c r="P178" s="45">
        <f t="shared" si="7"/>
        <v>89487.46</v>
      </c>
      <c r="Q178" s="45">
        <f t="shared" si="7"/>
        <v>16981.309999999998</v>
      </c>
    </row>
  </sheetData>
  <mergeCells count="8">
    <mergeCell ref="A178:G178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0" workbookViewId="0">
      <selection activeCell="I161" sqref="I161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5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>
        <v>3</v>
      </c>
      <c r="O15" s="26">
        <f>14848.39+11315.3</f>
        <v>26163.69</v>
      </c>
      <c r="P15" s="26">
        <v>26163.69</v>
      </c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-2</v>
      </c>
      <c r="J18" s="25"/>
      <c r="K18" s="26"/>
      <c r="L18" s="26"/>
      <c r="M18" s="27">
        <f t="shared" si="1"/>
        <v>0</v>
      </c>
      <c r="N18" s="25">
        <v>3</v>
      </c>
      <c r="O18" s="26">
        <v>6526</v>
      </c>
      <c r="P18" s="26">
        <v>6526</v>
      </c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2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2</v>
      </c>
      <c r="J22" s="25">
        <v>2</v>
      </c>
      <c r="K22" s="26">
        <v>1252.32</v>
      </c>
      <c r="L22" s="26">
        <v>1252.32</v>
      </c>
      <c r="M22" s="27">
        <f t="shared" si="1"/>
        <v>0</v>
      </c>
      <c r="N22" s="25">
        <v>4</v>
      </c>
      <c r="O22" s="26">
        <f>2165.2+1760</f>
        <v>3925.2</v>
      </c>
      <c r="P22" s="26">
        <v>2165.1999999999998</v>
      </c>
      <c r="Q22" s="30">
        <f t="shared" si="2"/>
        <v>1760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4</v>
      </c>
      <c r="I24" s="25"/>
      <c r="J24" s="25"/>
      <c r="K24" s="26"/>
      <c r="L24" s="26">
        <v>475.2</v>
      </c>
      <c r="M24" s="27">
        <f t="shared" si="1"/>
        <v>-475.2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4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>
        <v>2</v>
      </c>
      <c r="J35" s="25">
        <v>2</v>
      </c>
      <c r="K35" s="26">
        <v>400</v>
      </c>
      <c r="L35" s="26">
        <v>400</v>
      </c>
      <c r="M35" s="27">
        <f t="shared" si="1"/>
        <v>0</v>
      </c>
      <c r="N35" s="25">
        <v>3</v>
      </c>
      <c r="O35" s="26">
        <v>6458.23</v>
      </c>
      <c r="P35" s="26">
        <v>6458.23</v>
      </c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2</v>
      </c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>
        <v>1</v>
      </c>
      <c r="J41" s="25">
        <v>1</v>
      </c>
      <c r="K41" s="26">
        <v>1120</v>
      </c>
      <c r="L41" s="26">
        <v>1120</v>
      </c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>
        <v>1</v>
      </c>
      <c r="J47" s="25">
        <v>1</v>
      </c>
      <c r="K47" s="26">
        <v>528</v>
      </c>
      <c r="L47" s="26">
        <v>528</v>
      </c>
      <c r="M47" s="27">
        <f t="shared" si="1"/>
        <v>0</v>
      </c>
      <c r="N47" s="25">
        <v>3</v>
      </c>
      <c r="O47" s="26">
        <v>4008.8</v>
      </c>
      <c r="P47" s="26">
        <v>4008.8</v>
      </c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>
        <v>3091.56</v>
      </c>
      <c r="M55" s="27">
        <f t="shared" si="1"/>
        <v>-3091.56</v>
      </c>
      <c r="N55" s="25"/>
      <c r="O55" s="26"/>
      <c r="P55" s="26">
        <v>22012.7</v>
      </c>
      <c r="Q55" s="30">
        <f t="shared" si="2"/>
        <v>-22012.7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>
        <v>5</v>
      </c>
      <c r="J56" s="25">
        <v>6</v>
      </c>
      <c r="K56" s="26">
        <v>4295.28</v>
      </c>
      <c r="L56" s="26">
        <v>4295.28</v>
      </c>
      <c r="M56" s="27">
        <f t="shared" si="1"/>
        <v>0</v>
      </c>
      <c r="N56" s="25">
        <v>1</v>
      </c>
      <c r="O56" s="26">
        <v>2957.55</v>
      </c>
      <c r="P56" s="26">
        <v>2957.55</v>
      </c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2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2</v>
      </c>
      <c r="I69" s="25">
        <v>3</v>
      </c>
      <c r="J69" s="25">
        <v>5</v>
      </c>
      <c r="K69" s="26">
        <v>8050.14</v>
      </c>
      <c r="L69" s="26">
        <v>8049.94</v>
      </c>
      <c r="M69" s="27">
        <f t="shared" si="1"/>
        <v>0.2000000000007276</v>
      </c>
      <c r="N69" s="25">
        <v>3</v>
      </c>
      <c r="O69" s="26">
        <v>1742.33</v>
      </c>
      <c r="P69" s="26">
        <v>1742.33</v>
      </c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4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-1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>
        <v>2</v>
      </c>
      <c r="J76" s="25">
        <v>3</v>
      </c>
      <c r="K76" s="26">
        <v>1560</v>
      </c>
      <c r="L76" s="26">
        <v>1560</v>
      </c>
      <c r="M76" s="27">
        <f t="shared" si="3"/>
        <v>0</v>
      </c>
      <c r="N76" s="25">
        <v>6</v>
      </c>
      <c r="O76" s="26">
        <v>5761.8</v>
      </c>
      <c r="P76" s="26">
        <v>5761.8</v>
      </c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>
        <v>240</v>
      </c>
      <c r="L77" s="26">
        <v>240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1</v>
      </c>
      <c r="K78" s="26">
        <v>475.2</v>
      </c>
      <c r="L78" s="26"/>
      <c r="M78" s="27">
        <f t="shared" si="3"/>
        <v>475.2</v>
      </c>
      <c r="N78" s="25">
        <v>4</v>
      </c>
      <c r="O78" s="26">
        <f>3527.38+598.4</f>
        <v>4125.78</v>
      </c>
      <c r="P78" s="26">
        <v>4710.1499999999996</v>
      </c>
      <c r="Q78" s="30">
        <f t="shared" si="4"/>
        <v>-584.36999999999989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>
        <v>1</v>
      </c>
      <c r="O79" s="26">
        <v>461.34</v>
      </c>
      <c r="P79" s="26">
        <v>461.34</v>
      </c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6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>
        <v>3</v>
      </c>
      <c r="O82" s="26">
        <v>4003.22</v>
      </c>
      <c r="P82" s="26">
        <f>3360.02+643.2</f>
        <v>4003.2200000000003</v>
      </c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>
        <v>1</v>
      </c>
      <c r="K90" s="26">
        <v>261.2</v>
      </c>
      <c r="L90" s="26">
        <v>1023.9</v>
      </c>
      <c r="M90" s="27">
        <f t="shared" si="3"/>
        <v>-762.7</v>
      </c>
      <c r="N90" s="25">
        <v>4</v>
      </c>
      <c r="O90" s="26">
        <v>11647.88</v>
      </c>
      <c r="P90" s="26">
        <f>2948+768</f>
        <v>3716</v>
      </c>
      <c r="Q90" s="30">
        <f t="shared" si="4"/>
        <v>7931.8799999999992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>
        <v>5</v>
      </c>
      <c r="O91" s="26">
        <v>6640</v>
      </c>
      <c r="P91" s="26"/>
      <c r="Q91" s="30">
        <f t="shared" si="4"/>
        <v>6640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>
        <v>4</v>
      </c>
      <c r="O95" s="26">
        <v>8572.92</v>
      </c>
      <c r="P95" s="26">
        <f>4893.28+3679.64</f>
        <v>8572.92</v>
      </c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3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>
        <v>1</v>
      </c>
      <c r="J99" s="25">
        <v>2</v>
      </c>
      <c r="K99" s="26">
        <v>1521.6</v>
      </c>
      <c r="L99" s="26"/>
      <c r="M99" s="27">
        <f t="shared" si="3"/>
        <v>1521.6</v>
      </c>
      <c r="N99" s="25">
        <v>1</v>
      </c>
      <c r="O99" s="26">
        <v>960</v>
      </c>
      <c r="P99" s="26"/>
      <c r="Q99" s="30">
        <f t="shared" si="4"/>
        <v>960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3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1</v>
      </c>
      <c r="I108" s="25">
        <v>-1</v>
      </c>
      <c r="J108" s="25"/>
      <c r="K108" s="26"/>
      <c r="L108" s="26">
        <v>4300.3999999999996</v>
      </c>
      <c r="M108" s="27">
        <f t="shared" si="3"/>
        <v>-4300.3999999999996</v>
      </c>
      <c r="N108" s="25"/>
      <c r="O108" s="26"/>
      <c r="P108" s="26">
        <v>4589.96</v>
      </c>
      <c r="Q108" s="30">
        <f t="shared" si="4"/>
        <v>-4589.96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-1</v>
      </c>
      <c r="J109" s="25"/>
      <c r="K109" s="26"/>
      <c r="L109" s="26">
        <v>954</v>
      </c>
      <c r="M109" s="27">
        <f t="shared" si="3"/>
        <v>-954</v>
      </c>
      <c r="N109" s="25"/>
      <c r="O109" s="26"/>
      <c r="P109" s="26">
        <v>3355.24</v>
      </c>
      <c r="Q109" s="30">
        <f t="shared" si="4"/>
        <v>-3355.24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2</v>
      </c>
      <c r="J115" s="25">
        <v>3</v>
      </c>
      <c r="K115" s="26">
        <v>3492</v>
      </c>
      <c r="L115" s="26">
        <v>3492</v>
      </c>
      <c r="M115" s="27">
        <f t="shared" si="3"/>
        <v>0</v>
      </c>
      <c r="N115" s="25">
        <v>10</v>
      </c>
      <c r="O115" s="26">
        <v>14885.47</v>
      </c>
      <c r="P115" s="26">
        <v>14885.47</v>
      </c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-1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>
        <v>2240</v>
      </c>
      <c r="Q117" s="30">
        <f t="shared" si="4"/>
        <v>-2240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2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>
        <v>3</v>
      </c>
      <c r="O119" s="26">
        <v>4640</v>
      </c>
      <c r="P119" s="26">
        <v>4640</v>
      </c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2</v>
      </c>
      <c r="I122" s="25"/>
      <c r="J122" s="25"/>
      <c r="K122" s="26">
        <v>2000</v>
      </c>
      <c r="L122" s="26">
        <v>2000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3</v>
      </c>
      <c r="I123" s="25"/>
      <c r="J123" s="25"/>
      <c r="K123" s="26"/>
      <c r="L123" s="26"/>
      <c r="M123" s="27">
        <f t="shared" si="3"/>
        <v>0</v>
      </c>
      <c r="N123" s="25">
        <v>1</v>
      </c>
      <c r="O123" s="26">
        <v>400</v>
      </c>
      <c r="P123" s="26">
        <v>400</v>
      </c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5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>
        <v>2</v>
      </c>
      <c r="J129" s="25">
        <v>3</v>
      </c>
      <c r="K129" s="26">
        <v>6608.94</v>
      </c>
      <c r="L129" s="26">
        <v>6608.94</v>
      </c>
      <c r="M129" s="27">
        <f t="shared" si="3"/>
        <v>0</v>
      </c>
      <c r="N129" s="25">
        <v>4</v>
      </c>
      <c r="O129" s="26">
        <v>3685.59</v>
      </c>
      <c r="P129" s="26">
        <v>3685.59</v>
      </c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3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>
        <v>2</v>
      </c>
      <c r="O135" s="26">
        <v>6622.85</v>
      </c>
      <c r="P135" s="26">
        <v>6622.85</v>
      </c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-2</v>
      </c>
      <c r="I136" s="25">
        <v>1</v>
      </c>
      <c r="J136" s="25">
        <v>1</v>
      </c>
      <c r="K136" s="26">
        <v>480</v>
      </c>
      <c r="L136" s="26">
        <v>480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>
        <v>1</v>
      </c>
      <c r="J137" s="25">
        <v>1</v>
      </c>
      <c r="K137" s="26">
        <v>120</v>
      </c>
      <c r="L137" s="26"/>
      <c r="M137" s="27">
        <f t="shared" si="3"/>
        <v>120</v>
      </c>
      <c r="N137" s="25">
        <v>8</v>
      </c>
      <c r="O137" s="26">
        <f>3203.4+2800</f>
        <v>6003.4</v>
      </c>
      <c r="P137" s="26">
        <v>3203.4</v>
      </c>
      <c r="Q137" s="30">
        <f t="shared" si="4"/>
        <v>2799.9999999999995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3</v>
      </c>
      <c r="I139" s="25">
        <v>-1</v>
      </c>
      <c r="J139" s="25"/>
      <c r="K139" s="26"/>
      <c r="L139" s="26">
        <v>3581.84</v>
      </c>
      <c r="M139" s="27">
        <f t="shared" si="5"/>
        <v>-3581.84</v>
      </c>
      <c r="N139" s="25"/>
      <c r="O139" s="26"/>
      <c r="P139" s="26">
        <v>2417.36</v>
      </c>
      <c r="Q139" s="30">
        <f t="shared" si="6"/>
        <v>-2417.36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>
        <v>2</v>
      </c>
      <c r="J140" s="25">
        <v>2</v>
      </c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>
        <v>1</v>
      </c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-1</v>
      </c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>
        <v>1</v>
      </c>
      <c r="J150" s="25">
        <v>2</v>
      </c>
      <c r="K150" s="26">
        <v>964.8</v>
      </c>
      <c r="L150" s="26">
        <v>964.8</v>
      </c>
      <c r="M150" s="27">
        <f t="shared" si="5"/>
        <v>0</v>
      </c>
      <c r="N150" s="25">
        <v>10</v>
      </c>
      <c r="O150" s="26">
        <v>11829.16</v>
      </c>
      <c r="P150" s="26">
        <v>11829.16</v>
      </c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>
        <v>1400</v>
      </c>
      <c r="Q155" s="30">
        <f t="shared" si="6"/>
        <v>-1400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>
        <v>3</v>
      </c>
      <c r="O157" s="26">
        <v>3292.22</v>
      </c>
      <c r="P157" s="26">
        <v>7326.21</v>
      </c>
      <c r="Q157" s="30">
        <f t="shared" si="6"/>
        <v>-4033.9900000000002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>
        <v>5138.08</v>
      </c>
      <c r="M161" s="27">
        <f t="shared" si="5"/>
        <v>-5138.08</v>
      </c>
      <c r="N161" s="25">
        <v>1</v>
      </c>
      <c r="O161" s="26">
        <v>80</v>
      </c>
      <c r="P161" s="26">
        <v>872</v>
      </c>
      <c r="Q161" s="30">
        <f t="shared" si="6"/>
        <v>-792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1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5</v>
      </c>
      <c r="J171" s="25">
        <v>6</v>
      </c>
      <c r="K171" s="26">
        <v>2616.4499999999998</v>
      </c>
      <c r="L171" s="26">
        <v>2616.4499999999998</v>
      </c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2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3</v>
      </c>
      <c r="I177" s="25">
        <v>1</v>
      </c>
      <c r="J177" s="25">
        <v>1</v>
      </c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4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94</v>
      </c>
      <c r="I179" s="44">
        <f t="shared" si="7"/>
        <v>30</v>
      </c>
      <c r="J179" s="44">
        <f t="shared" si="7"/>
        <v>45</v>
      </c>
      <c r="K179" s="45">
        <f t="shared" si="7"/>
        <v>35985.929999999993</v>
      </c>
      <c r="L179" s="45">
        <f t="shared" si="7"/>
        <v>52172.710000000006</v>
      </c>
      <c r="M179" s="45">
        <f t="shared" si="7"/>
        <v>-16186.779999999999</v>
      </c>
      <c r="N179" s="44">
        <f t="shared" si="7"/>
        <v>90</v>
      </c>
      <c r="O179" s="45">
        <f t="shared" si="7"/>
        <v>145393.43</v>
      </c>
      <c r="P179" s="45">
        <f t="shared" si="7"/>
        <v>166727.16999999998</v>
      </c>
      <c r="Q179" s="45">
        <f t="shared" si="7"/>
        <v>-21333.74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1" workbookViewId="0">
      <selection activeCell="I136" sqref="I136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2</v>
      </c>
      <c r="I15" s="25"/>
      <c r="J15" s="25"/>
      <c r="K15" s="26"/>
      <c r="L15" s="26"/>
      <c r="M15" s="27">
        <f t="shared" si="1"/>
        <v>0</v>
      </c>
      <c r="N15" s="25">
        <v>5</v>
      </c>
      <c r="O15" s="26">
        <v>10803.86</v>
      </c>
      <c r="P15" s="26">
        <v>10803.86</v>
      </c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3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1150.08</v>
      </c>
      <c r="L20" s="26">
        <v>1150.08</v>
      </c>
      <c r="M20" s="27">
        <f t="shared" si="1"/>
        <v>0</v>
      </c>
      <c r="N20" s="25">
        <v>5</v>
      </c>
      <c r="O20" s="26">
        <v>7510.72</v>
      </c>
      <c r="P20" s="26">
        <v>7510.72</v>
      </c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>
        <v>1760</v>
      </c>
      <c r="Q22" s="30">
        <f t="shared" si="2"/>
        <v>-1760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712.8</v>
      </c>
      <c r="L31" s="26">
        <v>712.8</v>
      </c>
      <c r="M31" s="27">
        <f t="shared" si="1"/>
        <v>0</v>
      </c>
      <c r="N31" s="25">
        <v>18</v>
      </c>
      <c r="O31" s="26">
        <v>20351.68</v>
      </c>
      <c r="P31" s="26">
        <v>20351.68</v>
      </c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>
        <v>30</v>
      </c>
      <c r="O33" s="26">
        <v>16840.8</v>
      </c>
      <c r="P33" s="26"/>
      <c r="Q33" s="30">
        <f t="shared" si="2"/>
        <v>16840.8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1</v>
      </c>
      <c r="K36" s="26">
        <v>594</v>
      </c>
      <c r="L36" s="26">
        <v>594</v>
      </c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>
        <v>240</v>
      </c>
      <c r="L39" s="26">
        <v>240</v>
      </c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>
        <v>1</v>
      </c>
      <c r="J40" s="25">
        <v>1</v>
      </c>
      <c r="K40" s="26">
        <v>435.6</v>
      </c>
      <c r="L40" s="26">
        <v>435.6</v>
      </c>
      <c r="M40" s="27">
        <f t="shared" si="1"/>
        <v>0</v>
      </c>
      <c r="N40" s="25">
        <v>4</v>
      </c>
      <c r="O40" s="26">
        <v>6034.69</v>
      </c>
      <c r="P40" s="26">
        <v>6034.69</v>
      </c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>
        <v>1</v>
      </c>
      <c r="J54" s="25">
        <v>1</v>
      </c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>
        <v>2</v>
      </c>
      <c r="O56" s="26">
        <v>1574.28</v>
      </c>
      <c r="P56" s="26"/>
      <c r="Q56" s="30">
        <f t="shared" si="2"/>
        <v>1574.28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2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0.2</v>
      </c>
      <c r="M69" s="27">
        <f t="shared" si="1"/>
        <v>-0.2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>
        <v>1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>
        <v>11</v>
      </c>
      <c r="J72" s="25">
        <v>11</v>
      </c>
      <c r="K72" s="26">
        <v>3978.32</v>
      </c>
      <c r="L72" s="26">
        <v>3978.32</v>
      </c>
      <c r="M72" s="27">
        <f t="shared" si="1"/>
        <v>0</v>
      </c>
      <c r="N72" s="25">
        <v>10</v>
      </c>
      <c r="O72" s="26">
        <v>7856.47</v>
      </c>
      <c r="P72" s="26">
        <v>7856.47</v>
      </c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>
        <v>1</v>
      </c>
      <c r="J76" s="25">
        <v>1</v>
      </c>
      <c r="K76" s="26">
        <v>1513.04</v>
      </c>
      <c r="L76" s="26">
        <v>1513.04</v>
      </c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2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>
        <v>475.2</v>
      </c>
      <c r="M78" s="27">
        <f t="shared" si="3"/>
        <v>-475.2</v>
      </c>
      <c r="N78" s="25"/>
      <c r="O78" s="26"/>
      <c r="P78" s="26">
        <v>598.4</v>
      </c>
      <c r="Q78" s="30">
        <f t="shared" si="4"/>
        <v>-598.4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>
        <v>2</v>
      </c>
      <c r="O83" s="26">
        <v>3108.8</v>
      </c>
      <c r="P83" s="26">
        <v>3108.8</v>
      </c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>
        <v>12</v>
      </c>
      <c r="O88" s="26">
        <v>6594.88</v>
      </c>
      <c r="P88" s="26">
        <v>6594.88</v>
      </c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>
        <v>16</v>
      </c>
      <c r="O89" s="26">
        <v>4120</v>
      </c>
      <c r="P89" s="26">
        <v>4120</v>
      </c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1</v>
      </c>
      <c r="J90" s="25">
        <v>1</v>
      </c>
      <c r="K90" s="26">
        <v>330</v>
      </c>
      <c r="L90" s="26">
        <v>591.20000000000005</v>
      </c>
      <c r="M90" s="27">
        <f t="shared" si="3"/>
        <v>-261.20000000000005</v>
      </c>
      <c r="N90" s="25"/>
      <c r="O90" s="26"/>
      <c r="P90" s="26">
        <v>11647.88</v>
      </c>
      <c r="Q90" s="30">
        <f t="shared" si="4"/>
        <v>-11647.88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>
        <v>3</v>
      </c>
      <c r="J91" s="25">
        <v>4</v>
      </c>
      <c r="K91" s="26">
        <v>3139.09</v>
      </c>
      <c r="L91" s="26">
        <v>3139.09</v>
      </c>
      <c r="M91" s="27">
        <f t="shared" si="3"/>
        <v>0</v>
      </c>
      <c r="N91" s="25">
        <v>4</v>
      </c>
      <c r="O91" s="26">
        <v>4317.57</v>
      </c>
      <c r="P91" s="26">
        <v>10957.57</v>
      </c>
      <c r="Q91" s="30">
        <f t="shared" si="4"/>
        <v>-6640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>
        <v>1521.6</v>
      </c>
      <c r="M99" s="27">
        <f t="shared" si="3"/>
        <v>-1521.6</v>
      </c>
      <c r="N99" s="25"/>
      <c r="O99" s="26"/>
      <c r="P99" s="26">
        <v>960</v>
      </c>
      <c r="Q99" s="30">
        <f t="shared" si="4"/>
        <v>-960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2</v>
      </c>
      <c r="I104" s="25"/>
      <c r="J104" s="25"/>
      <c r="K104" s="26"/>
      <c r="L104" s="26"/>
      <c r="M104" s="27">
        <f t="shared" si="3"/>
        <v>0</v>
      </c>
      <c r="N104" s="25">
        <v>2</v>
      </c>
      <c r="O104" s="26">
        <v>1440</v>
      </c>
      <c r="P104" s="26">
        <v>1440</v>
      </c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>
        <v>2</v>
      </c>
      <c r="O108" s="26">
        <v>15301.75</v>
      </c>
      <c r="P108" s="26">
        <v>15301.75</v>
      </c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3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>
        <v>1</v>
      </c>
      <c r="O115" s="26">
        <v>240</v>
      </c>
      <c r="P115" s="26">
        <v>240</v>
      </c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5</v>
      </c>
      <c r="I117" s="25">
        <v>7</v>
      </c>
      <c r="J117" s="25">
        <v>7</v>
      </c>
      <c r="K117" s="26">
        <v>2983.22</v>
      </c>
      <c r="L117" s="26">
        <v>2983.22</v>
      </c>
      <c r="M117" s="27">
        <f t="shared" si="3"/>
        <v>0</v>
      </c>
      <c r="N117" s="25">
        <v>10</v>
      </c>
      <c r="O117" s="26">
        <v>14652.88</v>
      </c>
      <c r="P117" s="26">
        <v>14652.88</v>
      </c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1</v>
      </c>
      <c r="J120" s="25">
        <v>1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3</v>
      </c>
      <c r="J121" s="25">
        <v>4</v>
      </c>
      <c r="K121" s="26">
        <v>3006.08</v>
      </c>
      <c r="L121" s="26"/>
      <c r="M121" s="27">
        <f t="shared" si="3"/>
        <v>3006.08</v>
      </c>
      <c r="N121" s="25">
        <v>10</v>
      </c>
      <c r="O121" s="26">
        <v>8592.86</v>
      </c>
      <c r="P121" s="26"/>
      <c r="Q121" s="30">
        <f t="shared" si="4"/>
        <v>8592.86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1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3</v>
      </c>
      <c r="J123" s="25">
        <v>4</v>
      </c>
      <c r="K123" s="26">
        <v>1917.71</v>
      </c>
      <c r="L123" s="26">
        <v>1917.71</v>
      </c>
      <c r="M123" s="27">
        <f t="shared" si="3"/>
        <v>0</v>
      </c>
      <c r="N123" s="25">
        <v>1</v>
      </c>
      <c r="O123" s="26">
        <v>3592.92</v>
      </c>
      <c r="P123" s="26">
        <v>3592.92</v>
      </c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>
        <v>3</v>
      </c>
      <c r="J125" s="25">
        <v>3</v>
      </c>
      <c r="K125" s="26">
        <v>2304</v>
      </c>
      <c r="L125" s="26">
        <v>2304</v>
      </c>
      <c r="M125" s="27">
        <f t="shared" si="3"/>
        <v>0</v>
      </c>
      <c r="N125" s="25">
        <v>1</v>
      </c>
      <c r="O125" s="26">
        <v>1152</v>
      </c>
      <c r="P125" s="26">
        <v>1152</v>
      </c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>
        <v>2</v>
      </c>
      <c r="J126" s="25">
        <v>2</v>
      </c>
      <c r="K126" s="26">
        <v>2400</v>
      </c>
      <c r="L126" s="26">
        <v>2400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>
        <v>1</v>
      </c>
      <c r="J132" s="25">
        <v>1</v>
      </c>
      <c r="K132" s="26">
        <v>720</v>
      </c>
      <c r="L132" s="26">
        <v>720</v>
      </c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2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4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>
        <v>120</v>
      </c>
      <c r="M137" s="27">
        <f t="shared" si="3"/>
        <v>-120</v>
      </c>
      <c r="N137" s="25">
        <v>2</v>
      </c>
      <c r="O137" s="26">
        <v>3268.69</v>
      </c>
      <c r="P137" s="26">
        <v>6068.69</v>
      </c>
      <c r="Q137" s="30">
        <f t="shared" si="4"/>
        <v>-2799.9999999999995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2</v>
      </c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>
        <v>1</v>
      </c>
      <c r="K139" s="26">
        <v>1286.4000000000001</v>
      </c>
      <c r="L139" s="26">
        <v>1286.4000000000001</v>
      </c>
      <c r="M139" s="27">
        <f t="shared" si="5"/>
        <v>0</v>
      </c>
      <c r="N139" s="25">
        <v>1</v>
      </c>
      <c r="O139" s="26">
        <v>2006.07</v>
      </c>
      <c r="P139" s="26">
        <v>2006.07</v>
      </c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>
        <v>1200</v>
      </c>
      <c r="L140" s="26">
        <v>1200</v>
      </c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>
        <v>1</v>
      </c>
      <c r="J145" s="25">
        <v>1</v>
      </c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>
        <v>240</v>
      </c>
      <c r="L147" s="26">
        <v>240</v>
      </c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>
        <v>2</v>
      </c>
      <c r="J154" s="25">
        <v>2</v>
      </c>
      <c r="K154" s="26">
        <v>480</v>
      </c>
      <c r="L154" s="26">
        <v>480</v>
      </c>
      <c r="M154" s="27">
        <f t="shared" si="5"/>
        <v>0</v>
      </c>
      <c r="N154" s="25">
        <v>4</v>
      </c>
      <c r="O154" s="26">
        <v>2045.6</v>
      </c>
      <c r="P154" s="26">
        <v>2045.6</v>
      </c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>
        <v>6</v>
      </c>
      <c r="O155" s="26">
        <v>4514.3999999999996</v>
      </c>
      <c r="P155" s="26">
        <v>1284.8</v>
      </c>
      <c r="Q155" s="30">
        <f t="shared" si="6"/>
        <v>3229.5999999999995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4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2</v>
      </c>
      <c r="J177" s="25">
        <v>2</v>
      </c>
      <c r="K177" s="26">
        <v>240</v>
      </c>
      <c r="L177" s="26">
        <v>240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86</v>
      </c>
      <c r="I179" s="44">
        <f t="shared" si="7"/>
        <v>48</v>
      </c>
      <c r="J179" s="44">
        <f t="shared" si="7"/>
        <v>52</v>
      </c>
      <c r="K179" s="45">
        <f t="shared" si="7"/>
        <v>28870.34</v>
      </c>
      <c r="L179" s="45">
        <f t="shared" si="7"/>
        <v>28242.460000000003</v>
      </c>
      <c r="M179" s="45">
        <f t="shared" si="7"/>
        <v>627.88000000000011</v>
      </c>
      <c r="N179" s="44">
        <f t="shared" si="7"/>
        <v>148</v>
      </c>
      <c r="O179" s="45">
        <f t="shared" si="7"/>
        <v>145920.92000000001</v>
      </c>
      <c r="P179" s="45">
        <f t="shared" si="7"/>
        <v>140089.66</v>
      </c>
      <c r="Q179" s="45">
        <f t="shared" si="7"/>
        <v>5831.26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4" workbookViewId="0">
      <selection activeCell="A177" sqref="A177:XFD177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>
        <v>5</v>
      </c>
      <c r="O10" s="26">
        <v>3925.92</v>
      </c>
      <c r="P10" s="26">
        <v>3925.92</v>
      </c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3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1</v>
      </c>
      <c r="J14" s="25">
        <v>1</v>
      </c>
      <c r="K14" s="26">
        <v>120</v>
      </c>
      <c r="L14" s="26"/>
      <c r="M14" s="27">
        <f t="shared" si="1"/>
        <v>120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>
        <v>2</v>
      </c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>
        <v>8</v>
      </c>
      <c r="O16" s="26">
        <f>5698.7+6596.58+5600.19</f>
        <v>17895.469999999998</v>
      </c>
      <c r="P16" s="26">
        <v>5698.7</v>
      </c>
      <c r="Q16" s="30">
        <f t="shared" si="2"/>
        <v>12196.769999999997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5</v>
      </c>
      <c r="I18" s="25">
        <v>2</v>
      </c>
      <c r="J18" s="25">
        <v>2</v>
      </c>
      <c r="K18" s="26">
        <v>6071.13</v>
      </c>
      <c r="L18" s="26"/>
      <c r="M18" s="27">
        <f t="shared" si="1"/>
        <v>6071.13</v>
      </c>
      <c r="N18" s="25">
        <v>2</v>
      </c>
      <c r="O18" s="26">
        <v>6792.93</v>
      </c>
      <c r="P18" s="26"/>
      <c r="Q18" s="30">
        <f t="shared" si="2"/>
        <v>6792.93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>
        <v>2</v>
      </c>
      <c r="O20" s="26">
        <v>1346.4</v>
      </c>
      <c r="P20" s="26">
        <v>1346.4</v>
      </c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>
        <v>1</v>
      </c>
      <c r="J22" s="25">
        <v>1</v>
      </c>
      <c r="K22" s="26">
        <v>192</v>
      </c>
      <c r="L22" s="26"/>
      <c r="M22" s="27">
        <f t="shared" si="1"/>
        <v>192</v>
      </c>
      <c r="N22" s="25">
        <v>1</v>
      </c>
      <c r="O22" s="26">
        <v>3294.91</v>
      </c>
      <c r="P22" s="26"/>
      <c r="Q22" s="30">
        <f t="shared" si="2"/>
        <v>3294.91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2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2</v>
      </c>
      <c r="J24" s="25">
        <v>2</v>
      </c>
      <c r="K24" s="26">
        <v>480</v>
      </c>
      <c r="L24" s="26"/>
      <c r="M24" s="27">
        <f t="shared" si="1"/>
        <v>480</v>
      </c>
      <c r="N24" s="25">
        <v>5</v>
      </c>
      <c r="O24" s="26">
        <v>3464.8</v>
      </c>
      <c r="P24" s="26"/>
      <c r="Q24" s="30">
        <f t="shared" si="2"/>
        <v>3464.8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2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1578.61</v>
      </c>
      <c r="L31" s="26"/>
      <c r="M31" s="27">
        <f t="shared" si="1"/>
        <v>1578.61</v>
      </c>
      <c r="N31" s="25">
        <v>1</v>
      </c>
      <c r="O31" s="26">
        <v>2746.46</v>
      </c>
      <c r="P31" s="26"/>
      <c r="Q31" s="30">
        <f t="shared" si="2"/>
        <v>2746.46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>
        <v>1</v>
      </c>
      <c r="J33" s="25">
        <v>1</v>
      </c>
      <c r="K33" s="26">
        <v>1123.8499999999999</v>
      </c>
      <c r="L33" s="26">
        <v>1123.8499999999999</v>
      </c>
      <c r="M33" s="27">
        <f t="shared" si="1"/>
        <v>0</v>
      </c>
      <c r="N33" s="25">
        <v>1</v>
      </c>
      <c r="O33" s="26">
        <v>1125.5999999999999</v>
      </c>
      <c r="P33" s="26">
        <v>17966.400000000001</v>
      </c>
      <c r="Q33" s="30">
        <f t="shared" si="2"/>
        <v>-16840.800000000003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2</v>
      </c>
      <c r="K36" s="26">
        <v>1602</v>
      </c>
      <c r="L36" s="26"/>
      <c r="M36" s="27">
        <f t="shared" si="1"/>
        <v>1602</v>
      </c>
      <c r="N36" s="25">
        <v>1</v>
      </c>
      <c r="O36" s="26">
        <v>1283.18</v>
      </c>
      <c r="P36" s="26"/>
      <c r="Q36" s="30">
        <f t="shared" si="2"/>
        <v>1283.18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>
        <v>2</v>
      </c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>
        <v>2</v>
      </c>
      <c r="J40" s="25">
        <v>2</v>
      </c>
      <c r="K40" s="26">
        <f>781.03+896.54</f>
        <v>1677.57</v>
      </c>
      <c r="L40" s="26">
        <v>781.03</v>
      </c>
      <c r="M40" s="27">
        <f t="shared" si="1"/>
        <v>896.54</v>
      </c>
      <c r="N40" s="25">
        <v>3</v>
      </c>
      <c r="O40" s="26">
        <f>4463.22+238.88</f>
        <v>4702.1000000000004</v>
      </c>
      <c r="P40" s="26">
        <v>4463.22</v>
      </c>
      <c r="Q40" s="30">
        <f t="shared" si="2"/>
        <v>238.88000000000011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4</v>
      </c>
      <c r="O42" s="26">
        <f>2970+2166.56+1427.71+4251.61</f>
        <v>10815.88</v>
      </c>
      <c r="P42" s="26">
        <v>2970</v>
      </c>
      <c r="Q42" s="30">
        <f t="shared" si="2"/>
        <v>7845.8799999999992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1</v>
      </c>
      <c r="I44" s="25"/>
      <c r="J44" s="25"/>
      <c r="K44" s="26"/>
      <c r="L44" s="26"/>
      <c r="M44" s="27">
        <f t="shared" si="1"/>
        <v>0</v>
      </c>
      <c r="N44" s="25">
        <v>7</v>
      </c>
      <c r="O44" s="26">
        <v>12436.78</v>
      </c>
      <c r="P44" s="26"/>
      <c r="Q44" s="30">
        <f t="shared" si="2"/>
        <v>12436.78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>
        <v>1</v>
      </c>
      <c r="O53" s="26">
        <v>1534.5</v>
      </c>
      <c r="P53" s="26">
        <v>1534.5</v>
      </c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>
        <v>1</v>
      </c>
      <c r="J56" s="25">
        <v>2</v>
      </c>
      <c r="K56" s="26">
        <v>2400</v>
      </c>
      <c r="L56" s="26"/>
      <c r="M56" s="27">
        <f t="shared" si="1"/>
        <v>2400</v>
      </c>
      <c r="N56" s="25">
        <v>1</v>
      </c>
      <c r="O56" s="26">
        <v>1286.4000000000001</v>
      </c>
      <c r="P56" s="26">
        <v>1574.28</v>
      </c>
      <c r="Q56" s="30">
        <f t="shared" si="2"/>
        <v>-287.87999999999988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>
        <v>1</v>
      </c>
      <c r="O57" s="26">
        <v>2320</v>
      </c>
      <c r="P57" s="26">
        <v>2320</v>
      </c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1</v>
      </c>
      <c r="K58" s="26">
        <v>500</v>
      </c>
      <c r="L58" s="26"/>
      <c r="M58" s="27">
        <f t="shared" si="1"/>
        <v>500</v>
      </c>
      <c r="N58" s="25">
        <v>1</v>
      </c>
      <c r="O58" s="26">
        <v>2164.3000000000002</v>
      </c>
      <c r="P58" s="26"/>
      <c r="Q58" s="30">
        <f t="shared" si="2"/>
        <v>2164.3000000000002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3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>
        <v>4</v>
      </c>
      <c r="J60" s="25">
        <v>5</v>
      </c>
      <c r="K60" s="26">
        <f>1521.6+1461.6</f>
        <v>2983.2</v>
      </c>
      <c r="L60" s="26">
        <v>1521.6</v>
      </c>
      <c r="M60" s="27">
        <f t="shared" si="1"/>
        <v>1461.6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>
        <v>2</v>
      </c>
      <c r="J65" s="25">
        <v>3</v>
      </c>
      <c r="K65" s="26">
        <v>1998.6</v>
      </c>
      <c r="L65" s="26">
        <v>1998.6</v>
      </c>
      <c r="M65" s="27">
        <f t="shared" si="1"/>
        <v>0</v>
      </c>
      <c r="N65" s="25">
        <v>2</v>
      </c>
      <c r="O65" s="26">
        <v>2266.1</v>
      </c>
      <c r="P65" s="26">
        <v>871.2</v>
      </c>
      <c r="Q65" s="30">
        <f t="shared" si="2"/>
        <v>1394.8999999999999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>
        <v>1</v>
      </c>
      <c r="O66" s="26">
        <v>1664</v>
      </c>
      <c r="P66" s="26"/>
      <c r="Q66" s="30">
        <f t="shared" si="2"/>
        <v>1664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2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1</v>
      </c>
      <c r="J69" s="25">
        <v>1</v>
      </c>
      <c r="K69" s="26">
        <v>420</v>
      </c>
      <c r="L69" s="26"/>
      <c r="M69" s="27">
        <f t="shared" si="1"/>
        <v>420</v>
      </c>
      <c r="N69" s="25">
        <v>1</v>
      </c>
      <c r="O69" s="26">
        <v>1206</v>
      </c>
      <c r="P69" s="26"/>
      <c r="Q69" s="30">
        <f t="shared" si="2"/>
        <v>1206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>
        <v>1</v>
      </c>
      <c r="J72" s="25">
        <v>2</v>
      </c>
      <c r="K72" s="26">
        <v>800</v>
      </c>
      <c r="L72" s="26">
        <v>800</v>
      </c>
      <c r="M72" s="27">
        <f t="shared" si="1"/>
        <v>0</v>
      </c>
      <c r="N72" s="25">
        <v>2</v>
      </c>
      <c r="O72" s="26">
        <v>556.79999999999995</v>
      </c>
      <c r="P72" s="26">
        <v>556.79999999999995</v>
      </c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1</v>
      </c>
      <c r="J74" s="25">
        <v>1</v>
      </c>
      <c r="K74" s="26">
        <v>828</v>
      </c>
      <c r="L74" s="26"/>
      <c r="M74" s="27">
        <f t="shared" ref="M74:M137" si="3">K74-L74</f>
        <v>828</v>
      </c>
      <c r="N74" s="25">
        <v>6</v>
      </c>
      <c r="O74" s="26">
        <f>851.2+7257.2</f>
        <v>8108.4</v>
      </c>
      <c r="P74" s="26">
        <v>851.2</v>
      </c>
      <c r="Q74" s="30">
        <f t="shared" ref="Q74:Q137" si="4">O74-P74</f>
        <v>7257.2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1353.2</v>
      </c>
      <c r="L79" s="26"/>
      <c r="M79" s="27">
        <f t="shared" si="3"/>
        <v>1353.2</v>
      </c>
      <c r="N79" s="25">
        <v>1</v>
      </c>
      <c r="O79" s="26">
        <v>921.54</v>
      </c>
      <c r="P79" s="26"/>
      <c r="Q79" s="30">
        <f t="shared" si="4"/>
        <v>921.54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7</v>
      </c>
      <c r="J80" s="25">
        <v>7</v>
      </c>
      <c r="K80" s="26">
        <f>396+2095.61</f>
        <v>2491.61</v>
      </c>
      <c r="L80" s="26"/>
      <c r="M80" s="27">
        <f t="shared" si="3"/>
        <v>2491.61</v>
      </c>
      <c r="N80" s="25">
        <v>7</v>
      </c>
      <c r="O80" s="26">
        <f>1500.8+3814.11+2521.3</f>
        <v>7836.21</v>
      </c>
      <c r="P80" s="26">
        <v>1500.8</v>
      </c>
      <c r="Q80" s="30">
        <f t="shared" si="4"/>
        <v>6335.41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>
        <v>1</v>
      </c>
      <c r="O83" s="26">
        <v>1069.32</v>
      </c>
      <c r="P83" s="26"/>
      <c r="Q83" s="30">
        <f t="shared" si="4"/>
        <v>1069.32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>
        <v>2</v>
      </c>
      <c r="O91" s="26">
        <v>4320</v>
      </c>
      <c r="P91" s="26"/>
      <c r="Q91" s="30">
        <f t="shared" si="4"/>
        <v>4320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1</v>
      </c>
      <c r="J93" s="25">
        <v>1</v>
      </c>
      <c r="K93" s="26">
        <v>982.08</v>
      </c>
      <c r="L93" s="26"/>
      <c r="M93" s="27">
        <f t="shared" si="3"/>
        <v>982.08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1</v>
      </c>
      <c r="J95" s="25">
        <v>1</v>
      </c>
      <c r="K95" s="26">
        <v>528</v>
      </c>
      <c r="L95" s="26"/>
      <c r="M95" s="27">
        <f t="shared" si="3"/>
        <v>528</v>
      </c>
      <c r="N95" s="25">
        <v>2</v>
      </c>
      <c r="O95" s="26">
        <v>1495.18</v>
      </c>
      <c r="P95" s="26"/>
      <c r="Q95" s="30">
        <f t="shared" si="4"/>
        <v>1495.18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4</v>
      </c>
      <c r="J96" s="25">
        <v>4</v>
      </c>
      <c r="K96" s="26">
        <f>2841.99+1716.38</f>
        <v>4558.37</v>
      </c>
      <c r="L96" s="26">
        <v>2841.99</v>
      </c>
      <c r="M96" s="27">
        <f t="shared" si="3"/>
        <v>1716.38</v>
      </c>
      <c r="N96" s="25">
        <v>1</v>
      </c>
      <c r="O96" s="26">
        <v>2064.16</v>
      </c>
      <c r="P96" s="26">
        <v>2064.16</v>
      </c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1</v>
      </c>
      <c r="J97" s="25">
        <v>1</v>
      </c>
      <c r="K97" s="26">
        <v>1600</v>
      </c>
      <c r="L97" s="26">
        <v>1600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>
        <v>2</v>
      </c>
      <c r="J99" s="25">
        <v>3</v>
      </c>
      <c r="K99" s="26">
        <v>1996.8</v>
      </c>
      <c r="L99" s="26">
        <v>1996.8</v>
      </c>
      <c r="M99" s="27">
        <f t="shared" si="3"/>
        <v>0</v>
      </c>
      <c r="N99" s="25">
        <v>1</v>
      </c>
      <c r="O99" s="26">
        <v>632.02</v>
      </c>
      <c r="P99" s="26">
        <v>632.02</v>
      </c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2</v>
      </c>
      <c r="I102" s="25">
        <v>1</v>
      </c>
      <c r="J102" s="25">
        <v>1</v>
      </c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>
        <v>4</v>
      </c>
      <c r="O103" s="26">
        <f>8701.83+6331.48</f>
        <v>15033.31</v>
      </c>
      <c r="P103" s="26">
        <v>15033.31</v>
      </c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1</v>
      </c>
      <c r="K104" s="26">
        <v>528</v>
      </c>
      <c r="L104" s="26"/>
      <c r="M104" s="27">
        <f t="shared" si="3"/>
        <v>528</v>
      </c>
      <c r="N104" s="25">
        <v>2</v>
      </c>
      <c r="O104" s="26">
        <v>5343.58</v>
      </c>
      <c r="P104" s="26"/>
      <c r="Q104" s="30">
        <f t="shared" si="4"/>
        <v>5343.58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>
        <v>5</v>
      </c>
      <c r="O106" s="26">
        <v>2764.64</v>
      </c>
      <c r="P106" s="26">
        <v>2764.64</v>
      </c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5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>
        <v>2</v>
      </c>
      <c r="O109" s="26">
        <f>1807.1+2745.76</f>
        <v>4552.8600000000006</v>
      </c>
      <c r="P109" s="26"/>
      <c r="Q109" s="30">
        <f t="shared" si="4"/>
        <v>4552.8600000000006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>
        <v>11</v>
      </c>
      <c r="O111" s="26">
        <f>2775.46+6097.27</f>
        <v>8872.73</v>
      </c>
      <c r="P111" s="26">
        <v>8872.73</v>
      </c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5011.87</v>
      </c>
      <c r="P112" s="26"/>
      <c r="Q112" s="30">
        <f t="shared" si="4"/>
        <v>5011.87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>
        <v>3</v>
      </c>
      <c r="O114" s="26">
        <f>649.6+4862.44</f>
        <v>5512.04</v>
      </c>
      <c r="P114" s="26">
        <v>649.6</v>
      </c>
      <c r="Q114" s="30">
        <f t="shared" si="4"/>
        <v>4862.4399999999996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>
        <v>1</v>
      </c>
      <c r="J117" s="25">
        <v>1</v>
      </c>
      <c r="K117" s="26">
        <v>633.6</v>
      </c>
      <c r="L117" s="26">
        <v>633.6</v>
      </c>
      <c r="M117" s="27">
        <f t="shared" si="3"/>
        <v>0</v>
      </c>
      <c r="N117" s="25">
        <v>1</v>
      </c>
      <c r="O117" s="26">
        <v>804</v>
      </c>
      <c r="P117" s="26">
        <v>804</v>
      </c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4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>
        <v>1</v>
      </c>
      <c r="J119" s="25">
        <v>1</v>
      </c>
      <c r="K119" s="26">
        <v>5112.3100000000004</v>
      </c>
      <c r="L119" s="26"/>
      <c r="M119" s="27">
        <f t="shared" si="3"/>
        <v>5112.3100000000004</v>
      </c>
      <c r="N119" s="25">
        <v>8</v>
      </c>
      <c r="O119" s="26">
        <v>10698.36</v>
      </c>
      <c r="P119" s="26">
        <v>10698.36</v>
      </c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>
        <v>1</v>
      </c>
      <c r="J120" s="25">
        <v>1</v>
      </c>
      <c r="K120" s="26">
        <v>720</v>
      </c>
      <c r="L120" s="26">
        <v>720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1</v>
      </c>
      <c r="J121" s="25">
        <v>1</v>
      </c>
      <c r="K121" s="26">
        <v>950.4</v>
      </c>
      <c r="L121" s="26">
        <v>3006.08</v>
      </c>
      <c r="M121" s="27">
        <f t="shared" si="3"/>
        <v>-2055.6799999999998</v>
      </c>
      <c r="N121" s="25"/>
      <c r="O121" s="26"/>
      <c r="P121" s="26">
        <v>8592.86</v>
      </c>
      <c r="Q121" s="30">
        <f t="shared" si="4"/>
        <v>-8592.86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1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/>
      <c r="J123" s="25"/>
      <c r="K123" s="26"/>
      <c r="L123" s="26"/>
      <c r="M123" s="27">
        <f t="shared" si="3"/>
        <v>0</v>
      </c>
      <c r="N123" s="25">
        <v>4</v>
      </c>
      <c r="O123" s="26">
        <f>394.4+3587.94</f>
        <v>3982.34</v>
      </c>
      <c r="P123" s="26">
        <v>394.4</v>
      </c>
      <c r="Q123" s="30">
        <f t="shared" si="4"/>
        <v>3587.94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6</v>
      </c>
      <c r="I125" s="25">
        <v>18</v>
      </c>
      <c r="J125" s="25">
        <v>18</v>
      </c>
      <c r="K125" s="26">
        <v>7680</v>
      </c>
      <c r="L125" s="26">
        <v>7680</v>
      </c>
      <c r="M125" s="27">
        <f t="shared" si="3"/>
        <v>0</v>
      </c>
      <c r="N125" s="25">
        <v>11</v>
      </c>
      <c r="O125" s="26">
        <f>1728+5200.01</f>
        <v>6928.01</v>
      </c>
      <c r="P125" s="26">
        <v>1728</v>
      </c>
      <c r="Q125" s="30">
        <f t="shared" si="4"/>
        <v>5200.01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>
        <v>1</v>
      </c>
      <c r="J126" s="25">
        <v>1</v>
      </c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2</v>
      </c>
      <c r="J130" s="25">
        <v>2</v>
      </c>
      <c r="K130" s="26">
        <v>800</v>
      </c>
      <c r="L130" s="26">
        <v>800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2</v>
      </c>
      <c r="I131" s="25"/>
      <c r="J131" s="25"/>
      <c r="K131" s="26"/>
      <c r="L131" s="26"/>
      <c r="M131" s="27">
        <f t="shared" si="3"/>
        <v>0</v>
      </c>
      <c r="N131" s="25">
        <v>2</v>
      </c>
      <c r="O131" s="26">
        <v>2446.14</v>
      </c>
      <c r="P131" s="26"/>
      <c r="Q131" s="30">
        <f t="shared" si="4"/>
        <v>2446.14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>
        <v>1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>
        <v>3</v>
      </c>
      <c r="O133" s="26">
        <v>8403.18</v>
      </c>
      <c r="P133" s="26"/>
      <c r="Q133" s="30">
        <f t="shared" si="4"/>
        <v>8403.18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3</v>
      </c>
      <c r="I135" s="25">
        <v>1</v>
      </c>
      <c r="J135" s="25">
        <v>1</v>
      </c>
      <c r="K135" s="26">
        <v>576</v>
      </c>
      <c r="L135" s="26"/>
      <c r="M135" s="27">
        <f t="shared" si="3"/>
        <v>576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1120</v>
      </c>
      <c r="P139" s="26"/>
      <c r="Q139" s="30">
        <f t="shared" si="6"/>
        <v>1120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2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>
        <v>1</v>
      </c>
      <c r="O144" s="26">
        <v>240</v>
      </c>
      <c r="P144" s="26"/>
      <c r="Q144" s="30">
        <f t="shared" si="6"/>
        <v>240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>
        <v>3</v>
      </c>
      <c r="O146" s="26">
        <v>1520</v>
      </c>
      <c r="P146" s="26">
        <v>1520</v>
      </c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3</v>
      </c>
      <c r="J148" s="25">
        <v>3</v>
      </c>
      <c r="K148" s="26">
        <v>948</v>
      </c>
      <c r="L148" s="26"/>
      <c r="M148" s="27">
        <f t="shared" si="5"/>
        <v>948</v>
      </c>
      <c r="N148" s="25">
        <v>7</v>
      </c>
      <c r="O148" s="26">
        <f>1726.34+8809.68+3493.38</f>
        <v>14029.400000000001</v>
      </c>
      <c r="P148" s="26"/>
      <c r="Q148" s="30">
        <f t="shared" si="6"/>
        <v>14029.400000000001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>
        <v>1</v>
      </c>
      <c r="O150" s="26">
        <v>1919.46</v>
      </c>
      <c r="P150" s="26">
        <v>1919.46</v>
      </c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>
        <v>5</v>
      </c>
      <c r="O154" s="26">
        <f>5172.72+1109.52+400</f>
        <v>6682.24</v>
      </c>
      <c r="P154" s="26"/>
      <c r="Q154" s="30">
        <f t="shared" si="6"/>
        <v>6682.24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>
        <v>3229.6</v>
      </c>
      <c r="Q155" s="30">
        <f t="shared" si="6"/>
        <v>-3229.6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0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>
        <v>4</v>
      </c>
      <c r="O157" s="26">
        <v>6568.92</v>
      </c>
      <c r="P157" s="26"/>
      <c r="Q157" s="30">
        <f t="shared" si="6"/>
        <v>6568.92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>
        <v>14</v>
      </c>
      <c r="O159" s="26">
        <v>7680</v>
      </c>
      <c r="P159" s="26"/>
      <c r="Q159" s="30">
        <f t="shared" si="6"/>
        <v>7680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>
        <v>2</v>
      </c>
      <c r="J160" s="25">
        <v>2</v>
      </c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>
        <v>5</v>
      </c>
      <c r="O163" s="26">
        <v>3649.8</v>
      </c>
      <c r="P163" s="26"/>
      <c r="Q163" s="30">
        <f t="shared" si="6"/>
        <v>3649.8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1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v>1</v>
      </c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1</v>
      </c>
      <c r="J177" s="25">
        <v>1</v>
      </c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2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97</v>
      </c>
      <c r="I179" s="44">
        <f t="shared" si="7"/>
        <v>73</v>
      </c>
      <c r="J179" s="44">
        <f t="shared" si="7"/>
        <v>79</v>
      </c>
      <c r="K179" s="45">
        <f t="shared" si="7"/>
        <v>54233.33</v>
      </c>
      <c r="L179" s="45">
        <f t="shared" si="7"/>
        <v>25503.55</v>
      </c>
      <c r="M179" s="45">
        <f t="shared" si="7"/>
        <v>28729.780000000002</v>
      </c>
      <c r="N179" s="44">
        <f t="shared" si="7"/>
        <v>171</v>
      </c>
      <c r="O179" s="45">
        <f t="shared" si="7"/>
        <v>233038.24</v>
      </c>
      <c r="P179" s="45">
        <f t="shared" si="7"/>
        <v>104482.56000000001</v>
      </c>
      <c r="Q179" s="45">
        <f t="shared" si="7"/>
        <v>128555.67999999998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8" workbookViewId="0">
      <selection activeCell="A152" sqref="A152:XFD15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>
        <v>1</v>
      </c>
      <c r="J11" s="25">
        <v>1</v>
      </c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>
        <v>1</v>
      </c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>
        <v>1</v>
      </c>
      <c r="O16" s="26">
        <v>1494.24</v>
      </c>
      <c r="P16" s="26">
        <v>12196.77</v>
      </c>
      <c r="Q16" s="30">
        <f t="shared" si="2"/>
        <v>-10702.53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3</v>
      </c>
      <c r="J20" s="25">
        <v>3</v>
      </c>
      <c r="K20" s="26">
        <f>2884.8+624</f>
        <v>3508.8</v>
      </c>
      <c r="L20" s="26"/>
      <c r="M20" s="27">
        <f t="shared" si="1"/>
        <v>3508.8</v>
      </c>
      <c r="N20" s="25">
        <v>1</v>
      </c>
      <c r="O20" s="26">
        <v>880</v>
      </c>
      <c r="P20" s="26"/>
      <c r="Q20" s="30">
        <f t="shared" si="2"/>
        <v>880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>
        <v>192</v>
      </c>
      <c r="M22" s="27">
        <f t="shared" si="1"/>
        <v>-192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>
        <v>480</v>
      </c>
      <c r="M24" s="27">
        <f t="shared" si="1"/>
        <v>-480</v>
      </c>
      <c r="N24" s="25">
        <v>1</v>
      </c>
      <c r="O24" s="26">
        <v>1209.5999999999999</v>
      </c>
      <c r="P24" s="26">
        <v>3464.8</v>
      </c>
      <c r="Q24" s="30">
        <f t="shared" si="2"/>
        <v>-2255.2000000000003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>
        <v>1578.61</v>
      </c>
      <c r="M31" s="27">
        <f t="shared" si="1"/>
        <v>-1578.61</v>
      </c>
      <c r="N31" s="25">
        <v>15</v>
      </c>
      <c r="O31" s="26">
        <f>2084.8+6720</f>
        <v>8804.7999999999993</v>
      </c>
      <c r="P31" s="26">
        <v>2746.46</v>
      </c>
      <c r="Q31" s="30">
        <f t="shared" si="2"/>
        <v>6058.3399999999992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>
        <v>1</v>
      </c>
      <c r="J33" s="25">
        <v>1</v>
      </c>
      <c r="K33" s="26">
        <v>528</v>
      </c>
      <c r="L33" s="26"/>
      <c r="M33" s="27">
        <f t="shared" si="1"/>
        <v>528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>
        <v>1602</v>
      </c>
      <c r="M36" s="27">
        <f t="shared" si="1"/>
        <v>-1602</v>
      </c>
      <c r="N36" s="25"/>
      <c r="O36" s="26"/>
      <c r="P36" s="26">
        <v>1283.18</v>
      </c>
      <c r="Q36" s="30">
        <f t="shared" si="2"/>
        <v>-1283.18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2</v>
      </c>
      <c r="J37" s="25">
        <v>2</v>
      </c>
      <c r="K37" s="26">
        <v>912</v>
      </c>
      <c r="L37" s="26"/>
      <c r="M37" s="27">
        <f t="shared" si="1"/>
        <v>912</v>
      </c>
      <c r="N37" s="25">
        <v>4</v>
      </c>
      <c r="O37" s="26">
        <v>5004.9799999999996</v>
      </c>
      <c r="P37" s="26"/>
      <c r="Q37" s="30">
        <f t="shared" si="2"/>
        <v>5004.9799999999996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>
        <v>1</v>
      </c>
      <c r="J40" s="25">
        <v>1</v>
      </c>
      <c r="K40" s="26">
        <v>205.98</v>
      </c>
      <c r="L40" s="26"/>
      <c r="M40" s="27">
        <f t="shared" si="1"/>
        <v>205.98</v>
      </c>
      <c r="N40" s="25">
        <v>3</v>
      </c>
      <c r="O40" s="26">
        <v>1680</v>
      </c>
      <c r="P40" s="26"/>
      <c r="Q40" s="30">
        <f t="shared" si="2"/>
        <v>1680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>
        <v>2</v>
      </c>
      <c r="J42" s="25">
        <v>3</v>
      </c>
      <c r="K42" s="26">
        <v>2082.8000000000002</v>
      </c>
      <c r="L42" s="26"/>
      <c r="M42" s="27">
        <f t="shared" si="1"/>
        <v>2082.8000000000002</v>
      </c>
      <c r="N42" s="25">
        <v>2</v>
      </c>
      <c r="O42" s="26">
        <f>1680+880</f>
        <v>2560</v>
      </c>
      <c r="P42" s="26">
        <v>3594.27</v>
      </c>
      <c r="Q42" s="30">
        <f t="shared" si="2"/>
        <v>-1034.27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>
        <v>7111.48</v>
      </c>
      <c r="Q44" s="30">
        <f t="shared" si="2"/>
        <v>-7111.48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1</v>
      </c>
      <c r="J48" s="25">
        <v>1</v>
      </c>
      <c r="K48" s="26">
        <v>560</v>
      </c>
      <c r="L48" s="26">
        <v>560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>
        <v>1</v>
      </c>
      <c r="O49" s="26">
        <v>538.55999999999995</v>
      </c>
      <c r="P49" s="26"/>
      <c r="Q49" s="30">
        <f t="shared" si="2"/>
        <v>538.55999999999995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2</v>
      </c>
      <c r="I53" s="25">
        <v>2</v>
      </c>
      <c r="J53" s="25">
        <v>2</v>
      </c>
      <c r="K53" s="26">
        <v>421.2</v>
      </c>
      <c r="L53" s="26"/>
      <c r="M53" s="27">
        <f t="shared" si="1"/>
        <v>421.2</v>
      </c>
      <c r="N53" s="25">
        <v>2</v>
      </c>
      <c r="O53" s="26">
        <v>4845.96</v>
      </c>
      <c r="P53" s="26"/>
      <c r="Q53" s="30">
        <f t="shared" si="2"/>
        <v>4845.96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2</v>
      </c>
      <c r="K58" s="26">
        <v>1207.8</v>
      </c>
      <c r="L58" s="26">
        <v>500</v>
      </c>
      <c r="M58" s="27">
        <f t="shared" si="1"/>
        <v>707.8</v>
      </c>
      <c r="N58" s="25">
        <v>2</v>
      </c>
      <c r="O58" s="26">
        <f>3174.4+482.4</f>
        <v>3656.8</v>
      </c>
      <c r="P58" s="26">
        <v>2164.3000000000002</v>
      </c>
      <c r="Q58" s="30">
        <f t="shared" si="2"/>
        <v>1492.5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>
        <v>1461.6</v>
      </c>
      <c r="M60" s="27">
        <f t="shared" si="1"/>
        <v>-1461.6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>
        <v>1</v>
      </c>
      <c r="O65" s="26">
        <v>1549.82</v>
      </c>
      <c r="P65" s="26">
        <v>1394.9</v>
      </c>
      <c r="Q65" s="30">
        <f t="shared" si="2"/>
        <v>154.91999999999985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2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>
        <v>420</v>
      </c>
      <c r="M69" s="27">
        <f t="shared" si="1"/>
        <v>-420</v>
      </c>
      <c r="N69" s="25"/>
      <c r="O69" s="26"/>
      <c r="P69" s="26">
        <v>1206</v>
      </c>
      <c r="Q69" s="30">
        <f t="shared" si="2"/>
        <v>-1206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4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>
        <v>2</v>
      </c>
      <c r="O74" s="26">
        <f>483.12+1870</f>
        <v>2353.12</v>
      </c>
      <c r="P74" s="26"/>
      <c r="Q74" s="30">
        <f t="shared" ref="Q74:Q137" si="4">O74-P74</f>
        <v>2353.12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1</v>
      </c>
      <c r="K78" s="26">
        <v>842.69</v>
      </c>
      <c r="L78" s="26"/>
      <c r="M78" s="27">
        <f t="shared" si="3"/>
        <v>842.69</v>
      </c>
      <c r="N78" s="25">
        <v>2</v>
      </c>
      <c r="O78" s="26">
        <v>3188.28</v>
      </c>
      <c r="P78" s="26"/>
      <c r="Q78" s="30">
        <f t="shared" si="4"/>
        <v>3188.28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>
        <v>2491.61</v>
      </c>
      <c r="M80" s="27">
        <f t="shared" si="3"/>
        <v>-2491.61</v>
      </c>
      <c r="N80" s="25">
        <v>1</v>
      </c>
      <c r="O80" s="26">
        <v>340.42</v>
      </c>
      <c r="P80" s="26">
        <v>3814.11</v>
      </c>
      <c r="Q80" s="30">
        <f t="shared" si="4"/>
        <v>-3473.69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>
        <v>1069.32</v>
      </c>
      <c r="Q83" s="30">
        <f t="shared" si="4"/>
        <v>-1069.32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2</v>
      </c>
      <c r="J93" s="25">
        <v>4</v>
      </c>
      <c r="K93" s="26">
        <f>1769.04+960</f>
        <v>2729.04</v>
      </c>
      <c r="L93" s="26">
        <v>982.08</v>
      </c>
      <c r="M93" s="27">
        <f t="shared" si="3"/>
        <v>1746.96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>
        <v>198</v>
      </c>
      <c r="Q95" s="30">
        <f t="shared" si="4"/>
        <v>-198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296.8</v>
      </c>
      <c r="L96" s="26">
        <v>1716.38</v>
      </c>
      <c r="M96" s="27">
        <f t="shared" si="3"/>
        <v>-1419.5800000000002</v>
      </c>
      <c r="N96" s="25">
        <v>2</v>
      </c>
      <c r="O96" s="26">
        <f>2640+2442</f>
        <v>5082</v>
      </c>
      <c r="P96" s="26"/>
      <c r="Q96" s="30">
        <f t="shared" si="4"/>
        <v>5082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5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3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>
        <v>4</v>
      </c>
      <c r="O99" s="26">
        <f>5120+400+1120</f>
        <v>6640</v>
      </c>
      <c r="P99" s="26"/>
      <c r="Q99" s="30">
        <f t="shared" si="4"/>
        <v>6640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-1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1</v>
      </c>
      <c r="K101" s="26">
        <v>192</v>
      </c>
      <c r="L101" s="26"/>
      <c r="M101" s="27">
        <f t="shared" si="3"/>
        <v>192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2</v>
      </c>
      <c r="J104" s="25">
        <v>2</v>
      </c>
      <c r="K104" s="26">
        <v>792</v>
      </c>
      <c r="L104" s="26">
        <v>528</v>
      </c>
      <c r="M104" s="27">
        <f t="shared" si="3"/>
        <v>264</v>
      </c>
      <c r="N104" s="25">
        <v>1</v>
      </c>
      <c r="O104" s="26">
        <v>784.08</v>
      </c>
      <c r="P104" s="26">
        <v>5343.58</v>
      </c>
      <c r="Q104" s="30">
        <f t="shared" si="4"/>
        <v>-4559.5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2</v>
      </c>
      <c r="J108" s="25">
        <v>2</v>
      </c>
      <c r="K108" s="26">
        <f>396+1197</f>
        <v>1593</v>
      </c>
      <c r="L108" s="26"/>
      <c r="M108" s="27">
        <f t="shared" si="3"/>
        <v>1593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>
        <v>4552.8599999999997</v>
      </c>
      <c r="Q109" s="30">
        <f t="shared" si="4"/>
        <v>-4552.8599999999997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>
        <v>4</v>
      </c>
      <c r="O112" s="26">
        <v>6450.68</v>
      </c>
      <c r="P112" s="26"/>
      <c r="Q112" s="30">
        <f t="shared" si="4"/>
        <v>6450.68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>
        <v>5</v>
      </c>
      <c r="J114" s="25">
        <v>6</v>
      </c>
      <c r="K114" s="26">
        <v>4481.6000000000004</v>
      </c>
      <c r="L114" s="26"/>
      <c r="M114" s="27">
        <f t="shared" si="3"/>
        <v>4481.6000000000004</v>
      </c>
      <c r="N114" s="25">
        <v>4</v>
      </c>
      <c r="O114" s="26">
        <f>2539.04+5277.65+1516.84</f>
        <v>9333.5299999999988</v>
      </c>
      <c r="P114" s="26">
        <v>4862.4399999999996</v>
      </c>
      <c r="Q114" s="30">
        <f t="shared" si="4"/>
        <v>4471.0899999999992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1</v>
      </c>
      <c r="J115" s="25">
        <v>1</v>
      </c>
      <c r="K115" s="26">
        <v>396</v>
      </c>
      <c r="L115" s="26"/>
      <c r="M115" s="27">
        <f t="shared" si="3"/>
        <v>396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>
        <v>13</v>
      </c>
      <c r="J117" s="25">
        <v>15</v>
      </c>
      <c r="K117" s="26">
        <f>2838.87+4189.6</f>
        <v>7028.47</v>
      </c>
      <c r="L117" s="26"/>
      <c r="M117" s="27">
        <f t="shared" si="3"/>
        <v>7028.47</v>
      </c>
      <c r="N117" s="25">
        <v>1</v>
      </c>
      <c r="O117" s="26">
        <v>1200</v>
      </c>
      <c r="P117" s="26"/>
      <c r="Q117" s="30">
        <f t="shared" si="4"/>
        <v>1200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2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>
        <v>6</v>
      </c>
      <c r="O119" s="26">
        <f>2720+5280+720</f>
        <v>8720</v>
      </c>
      <c r="P119" s="26"/>
      <c r="Q119" s="30">
        <f t="shared" si="4"/>
        <v>8720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>
        <v>2</v>
      </c>
      <c r="O123" s="26">
        <f>597.45+720</f>
        <v>1317.45</v>
      </c>
      <c r="P123" s="26"/>
      <c r="Q123" s="30">
        <f t="shared" si="4"/>
        <v>1317.45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>
        <f t="shared" si="3"/>
        <v>0</v>
      </c>
      <c r="N125" s="25">
        <v>5</v>
      </c>
      <c r="O125" s="26">
        <v>3834.24</v>
      </c>
      <c r="P125" s="26"/>
      <c r="Q125" s="30">
        <f t="shared" si="4"/>
        <v>3834.24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>
        <v>2441.3000000000002</v>
      </c>
      <c r="L126" s="26">
        <v>2441.3000000000002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2</v>
      </c>
      <c r="I127" s="25"/>
      <c r="J127" s="25"/>
      <c r="K127" s="26"/>
      <c r="L127" s="26"/>
      <c r="M127" s="27">
        <f t="shared" si="3"/>
        <v>0</v>
      </c>
      <c r="N127" s="25">
        <v>6</v>
      </c>
      <c r="O127" s="26">
        <v>1710.88</v>
      </c>
      <c r="P127" s="26"/>
      <c r="Q127" s="30">
        <f t="shared" si="4"/>
        <v>1710.88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1</v>
      </c>
      <c r="J131" s="25">
        <v>1</v>
      </c>
      <c r="K131" s="26">
        <v>272</v>
      </c>
      <c r="L131" s="26"/>
      <c r="M131" s="27">
        <f t="shared" si="3"/>
        <v>272</v>
      </c>
      <c r="N131" s="25">
        <v>7</v>
      </c>
      <c r="O131" s="26">
        <f>2160+1447.2+1280+1316.43</f>
        <v>6203.63</v>
      </c>
      <c r="P131" s="26">
        <v>877.8</v>
      </c>
      <c r="Q131" s="30">
        <f t="shared" si="4"/>
        <v>5325.83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>
        <v>1</v>
      </c>
      <c r="O133" s="26">
        <v>3058.96</v>
      </c>
      <c r="P133" s="26">
        <v>643.20000000000005</v>
      </c>
      <c r="Q133" s="30">
        <f t="shared" si="4"/>
        <v>2415.7600000000002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>
        <v>2</v>
      </c>
      <c r="O137" s="26">
        <v>2347.3000000000002</v>
      </c>
      <c r="P137" s="26"/>
      <c r="Q137" s="30">
        <f t="shared" si="4"/>
        <v>2347.3000000000002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1</v>
      </c>
      <c r="K139" s="26">
        <v>1246.4000000000001</v>
      </c>
      <c r="L139" s="26"/>
      <c r="M139" s="27">
        <f t="shared" si="5"/>
        <v>1246.4000000000001</v>
      </c>
      <c r="N139" s="25"/>
      <c r="O139" s="26"/>
      <c r="P139" s="26">
        <v>1120</v>
      </c>
      <c r="Q139" s="30">
        <f t="shared" si="6"/>
        <v>-1120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>
        <v>7</v>
      </c>
      <c r="O144" s="26">
        <f>2320+240+1632</f>
        <v>4192</v>
      </c>
      <c r="P144" s="26"/>
      <c r="Q144" s="30">
        <f t="shared" si="6"/>
        <v>4192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2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>
        <v>948</v>
      </c>
      <c r="M148" s="27">
        <f t="shared" si="5"/>
        <v>-948</v>
      </c>
      <c r="N148" s="25"/>
      <c r="O148" s="26"/>
      <c r="P148" s="26">
        <v>10536.02</v>
      </c>
      <c r="Q148" s="30">
        <f t="shared" si="6"/>
        <v>-10536.02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4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>
        <v>4</v>
      </c>
      <c r="O154" s="26">
        <f>3960.8+2118.6</f>
        <v>6079.4</v>
      </c>
      <c r="P154" s="26">
        <v>6682.24</v>
      </c>
      <c r="Q154" s="30">
        <f t="shared" si="6"/>
        <v>-602.84000000000015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>
        <v>1</v>
      </c>
      <c r="J155" s="25">
        <v>1</v>
      </c>
      <c r="K155" s="26">
        <v>1068.8</v>
      </c>
      <c r="L155" s="26"/>
      <c r="M155" s="27">
        <f t="shared" si="5"/>
        <v>1068.8</v>
      </c>
      <c r="N155" s="25">
        <v>2</v>
      </c>
      <c r="O155" s="26">
        <v>2215.1999999999998</v>
      </c>
      <c r="P155" s="26"/>
      <c r="Q155" s="30">
        <f t="shared" si="6"/>
        <v>2215.1999999999998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>
        <v>6568.92</v>
      </c>
      <c r="Q157" s="30">
        <f t="shared" si="6"/>
        <v>-6568.92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2</v>
      </c>
      <c r="I159" s="25"/>
      <c r="J159" s="25"/>
      <c r="K159" s="26"/>
      <c r="L159" s="26"/>
      <c r="M159" s="27">
        <f t="shared" si="5"/>
        <v>0</v>
      </c>
      <c r="N159" s="25">
        <v>1</v>
      </c>
      <c r="O159" s="26">
        <v>3840</v>
      </c>
      <c r="P159" s="26">
        <v>7680</v>
      </c>
      <c r="Q159" s="30">
        <f t="shared" si="6"/>
        <v>-3840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/>
      <c r="J160" s="25"/>
      <c r="K160" s="26">
        <v>1840</v>
      </c>
      <c r="L160" s="26">
        <v>1840</v>
      </c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>
        <v>2</v>
      </c>
      <c r="O163" s="26">
        <f>400+264</f>
        <v>664</v>
      </c>
      <c r="P163" s="26"/>
      <c r="Q163" s="30">
        <f t="shared" si="6"/>
        <v>664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2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4</v>
      </c>
      <c r="I171" s="25">
        <v>1</v>
      </c>
      <c r="J171" s="25">
        <v>1</v>
      </c>
      <c r="K171" s="26">
        <v>396</v>
      </c>
      <c r="L171" s="26"/>
      <c r="M171" s="27">
        <f t="shared" si="5"/>
        <v>396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3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3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4</v>
      </c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83</v>
      </c>
      <c r="I179" s="44">
        <f t="shared" si="7"/>
        <v>46</v>
      </c>
      <c r="J179" s="44">
        <f t="shared" si="7"/>
        <v>53</v>
      </c>
      <c r="K179" s="45">
        <f t="shared" si="7"/>
        <v>35042.68</v>
      </c>
      <c r="L179" s="45">
        <f t="shared" si="7"/>
        <v>17741.579999999998</v>
      </c>
      <c r="M179" s="45">
        <f t="shared" si="7"/>
        <v>17301.100000000002</v>
      </c>
      <c r="N179" s="44">
        <f t="shared" si="7"/>
        <v>100</v>
      </c>
      <c r="O179" s="45">
        <f t="shared" si="7"/>
        <v>111779.93000000001</v>
      </c>
      <c r="P179" s="45">
        <f t="shared" si="7"/>
        <v>89110.650000000009</v>
      </c>
      <c r="Q179" s="45">
        <f t="shared" si="7"/>
        <v>22669.279999999999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66" workbookViewId="0">
      <selection activeCell="A54" sqref="A54:XFD5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>
        <v>1</v>
      </c>
      <c r="J10" s="25">
        <v>1</v>
      </c>
      <c r="K10" s="26">
        <v>1366.56</v>
      </c>
      <c r="L10" s="26"/>
      <c r="M10" s="27">
        <f t="shared" ref="M10:M73" si="1">K10-L10</f>
        <v>1366.56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>
        <v>1</v>
      </c>
      <c r="K11" s="26">
        <v>1600</v>
      </c>
      <c r="L11" s="26">
        <v>1600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120</v>
      </c>
      <c r="M14" s="27">
        <f t="shared" si="1"/>
        <v>-120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>
        <v>6071.13</v>
      </c>
      <c r="M18" s="27">
        <f t="shared" si="1"/>
        <v>-6071.13</v>
      </c>
      <c r="N18" s="25"/>
      <c r="O18" s="26"/>
      <c r="P18" s="26">
        <v>6792.93</v>
      </c>
      <c r="Q18" s="30">
        <f t="shared" si="2"/>
        <v>-6792.93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>
        <v>3294.91</v>
      </c>
      <c r="Q22" s="30">
        <f t="shared" si="2"/>
        <v>-3294.91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2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2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2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>
        <v>4</v>
      </c>
      <c r="O35" s="26">
        <v>5676.9</v>
      </c>
      <c r="P35" s="26"/>
      <c r="Q35" s="30">
        <f t="shared" si="2"/>
        <v>5676.9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>
        <v>896.54</v>
      </c>
      <c r="M40" s="27">
        <f t="shared" si="1"/>
        <v>-896.54</v>
      </c>
      <c r="N40" s="25"/>
      <c r="O40" s="26"/>
      <c r="P40" s="26">
        <v>238.88</v>
      </c>
      <c r="Q40" s="30">
        <f t="shared" si="2"/>
        <v>-238.88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>
        <v>4251.6099999999997</v>
      </c>
      <c r="Q42" s="30">
        <f t="shared" si="2"/>
        <v>-4251.6099999999997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>
        <v>5325.3</v>
      </c>
      <c r="Q44" s="30">
        <f t="shared" si="2"/>
        <v>-5325.3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-3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>
        <v>2</v>
      </c>
      <c r="O53" s="26">
        <f>280+2813.06</f>
        <v>3093.06</v>
      </c>
      <c r="P53" s="26"/>
      <c r="Q53" s="30">
        <f t="shared" si="2"/>
        <v>3093.06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>
        <v>1</v>
      </c>
      <c r="J54" s="25">
        <v>1</v>
      </c>
      <c r="K54" s="26">
        <v>240</v>
      </c>
      <c r="L54" s="26">
        <v>240</v>
      </c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>
        <v>2400</v>
      </c>
      <c r="M56" s="27">
        <f t="shared" si="1"/>
        <v>-2400</v>
      </c>
      <c r="N56" s="25"/>
      <c r="O56" s="26"/>
      <c r="P56" s="26">
        <v>1286.4000000000001</v>
      </c>
      <c r="Q56" s="30">
        <f t="shared" si="2"/>
        <v>-1286.4000000000001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>
        <v>1664</v>
      </c>
      <c r="Q66" s="30">
        <f t="shared" si="2"/>
        <v>-1664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>
        <v>3</v>
      </c>
      <c r="J69" s="25">
        <v>3</v>
      </c>
      <c r="K69" s="26">
        <v>1899.22</v>
      </c>
      <c r="L69" s="26"/>
      <c r="M69" s="27">
        <f t="shared" si="1"/>
        <v>1899.22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>
        <v>1</v>
      </c>
      <c r="J70" s="25">
        <v>1</v>
      </c>
      <c r="K70" s="26">
        <v>240</v>
      </c>
      <c r="L70" s="26">
        <v>240</v>
      </c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828</v>
      </c>
      <c r="M74" s="27">
        <f t="shared" ref="M74:M137" si="3">K74-L74</f>
        <v>-828</v>
      </c>
      <c r="N74" s="25"/>
      <c r="O74" s="26"/>
      <c r="P74" s="26">
        <v>6837.2</v>
      </c>
      <c r="Q74" s="30">
        <f t="shared" ref="Q74:Q137" si="4">O74-P74</f>
        <v>-6837.2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3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>
        <v>1353.2</v>
      </c>
      <c r="M79" s="27">
        <f t="shared" si="3"/>
        <v>-1353.2</v>
      </c>
      <c r="N79" s="25">
        <v>1</v>
      </c>
      <c r="O79" s="26">
        <v>1016.08</v>
      </c>
      <c r="P79" s="26">
        <v>921.54</v>
      </c>
      <c r="Q79" s="30">
        <f t="shared" si="4"/>
        <v>94.540000000000077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>
        <v>2521.3000000000002</v>
      </c>
      <c r="Q80" s="30">
        <f t="shared" si="4"/>
        <v>-2521.3000000000002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>
        <v>4320</v>
      </c>
      <c r="Q91" s="30">
        <f t="shared" si="4"/>
        <v>-4320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>
        <v>528</v>
      </c>
      <c r="M95" s="27">
        <f t="shared" si="3"/>
        <v>-528</v>
      </c>
      <c r="N95" s="25"/>
      <c r="O95" s="26"/>
      <c r="P95" s="26">
        <v>1297.18</v>
      </c>
      <c r="Q95" s="30">
        <f t="shared" si="4"/>
        <v>-1297.18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2</v>
      </c>
      <c r="I96" s="25">
        <v>2</v>
      </c>
      <c r="J96" s="25">
        <v>3</v>
      </c>
      <c r="K96" s="26">
        <v>2730.4</v>
      </c>
      <c r="L96" s="26">
        <v>420</v>
      </c>
      <c r="M96" s="27">
        <f t="shared" si="3"/>
        <v>2310.4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>
        <v>1</v>
      </c>
      <c r="K100" s="26">
        <v>960</v>
      </c>
      <c r="L100" s="26">
        <v>960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>
        <v>2</v>
      </c>
      <c r="O101" s="26">
        <v>732</v>
      </c>
      <c r="P101" s="26"/>
      <c r="Q101" s="30">
        <f t="shared" si="4"/>
        <v>732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-2</v>
      </c>
      <c r="I102" s="25">
        <v>3</v>
      </c>
      <c r="J102" s="25">
        <v>3</v>
      </c>
      <c r="K102" s="26">
        <v>880</v>
      </c>
      <c r="L102" s="26">
        <v>880</v>
      </c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>
        <v>2</v>
      </c>
      <c r="O104" s="26">
        <v>3823.02</v>
      </c>
      <c r="P104" s="26"/>
      <c r="Q104" s="30">
        <f t="shared" si="4"/>
        <v>3823.02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>
        <v>1</v>
      </c>
      <c r="O106" s="26">
        <v>1606.74</v>
      </c>
      <c r="P106" s="26"/>
      <c r="Q106" s="30">
        <f t="shared" si="4"/>
        <v>1606.74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2</v>
      </c>
      <c r="I107" s="25">
        <v>1</v>
      </c>
      <c r="J107" s="25">
        <v>1</v>
      </c>
      <c r="K107" s="26">
        <v>400</v>
      </c>
      <c r="L107" s="26">
        <v>400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1</v>
      </c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4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>
        <v>5011.87</v>
      </c>
      <c r="Q112" s="30">
        <f t="shared" si="4"/>
        <v>-5011.87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3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>
        <v>17.62</v>
      </c>
      <c r="L117" s="26">
        <v>17.62</v>
      </c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>
        <v>5112.3100000000004</v>
      </c>
      <c r="M119" s="27">
        <f t="shared" si="3"/>
        <v>-5112.3100000000004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-1</v>
      </c>
      <c r="J120" s="25">
        <v>-1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>
        <v>1</v>
      </c>
      <c r="K121" s="26">
        <v>482.4</v>
      </c>
      <c r="L121" s="26">
        <v>950.4</v>
      </c>
      <c r="M121" s="27">
        <f t="shared" si="3"/>
        <v>-468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>
        <v>1</v>
      </c>
      <c r="J122" s="25">
        <v>1</v>
      </c>
      <c r="K122" s="26">
        <v>720</v>
      </c>
      <c r="L122" s="26">
        <v>720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>
        <v>1</v>
      </c>
      <c r="O123" s="26">
        <v>1908.34</v>
      </c>
      <c r="P123" s="26">
        <v>3587.94</v>
      </c>
      <c r="Q123" s="30">
        <f t="shared" si="4"/>
        <v>-1679.6000000000001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>
        <v>1</v>
      </c>
      <c r="J124" s="25">
        <v>1</v>
      </c>
      <c r="K124" s="26">
        <v>1391.93</v>
      </c>
      <c r="L124" s="26">
        <v>1391.93</v>
      </c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>
        <f t="shared" si="3"/>
        <v>0</v>
      </c>
      <c r="N125" s="25"/>
      <c r="O125" s="26"/>
      <c r="P125" s="26">
        <v>5200.01</v>
      </c>
      <c r="Q125" s="30">
        <f t="shared" si="4"/>
        <v>-5200.01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>
        <v>1</v>
      </c>
      <c r="O131" s="26">
        <v>2996.81</v>
      </c>
      <c r="P131" s="26">
        <v>1568.34</v>
      </c>
      <c r="Q131" s="30">
        <f t="shared" si="4"/>
        <v>1428.47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>
        <v>7759.98</v>
      </c>
      <c r="Q133" s="30">
        <f t="shared" si="4"/>
        <v>-7759.98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>
        <v>576</v>
      </c>
      <c r="M135" s="27">
        <f t="shared" si="3"/>
        <v>-576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>
        <v>1</v>
      </c>
      <c r="O137" s="26">
        <v>1056</v>
      </c>
      <c r="P137" s="26"/>
      <c r="Q137" s="30">
        <f t="shared" si="4"/>
        <v>1056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2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>
        <v>2</v>
      </c>
      <c r="O144" s="26">
        <v>240</v>
      </c>
      <c r="P144" s="26">
        <v>240</v>
      </c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>
        <v>2</v>
      </c>
      <c r="J145" s="25">
        <v>2</v>
      </c>
      <c r="K145" s="26">
        <v>1360</v>
      </c>
      <c r="L145" s="26">
        <v>1360</v>
      </c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>
        <v>1</v>
      </c>
      <c r="O146" s="26">
        <v>560</v>
      </c>
      <c r="P146" s="26"/>
      <c r="Q146" s="30">
        <f t="shared" si="6"/>
        <v>560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>
        <v>2</v>
      </c>
      <c r="O148" s="26">
        <v>2938.29</v>
      </c>
      <c r="P148" s="26">
        <v>3493.38</v>
      </c>
      <c r="Q148" s="30">
        <f t="shared" si="6"/>
        <v>-555.09000000000015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>
        <v>1</v>
      </c>
      <c r="J149" s="25">
        <v>1</v>
      </c>
      <c r="K149" s="26">
        <v>1200</v>
      </c>
      <c r="L149" s="26">
        <v>1200</v>
      </c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>
        <v>1</v>
      </c>
      <c r="O154" s="26">
        <v>240</v>
      </c>
      <c r="P154" s="26"/>
      <c r="Q154" s="30">
        <f t="shared" si="6"/>
        <v>240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>
        <v>3649.8</v>
      </c>
      <c r="Q163" s="30">
        <f t="shared" si="6"/>
        <v>-3649.8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>
        <v>1</v>
      </c>
      <c r="J168" s="25">
        <v>1</v>
      </c>
      <c r="K168" s="26">
        <v>560</v>
      </c>
      <c r="L168" s="26">
        <v>560</v>
      </c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2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>
        <v>1</v>
      </c>
      <c r="J175" s="25">
        <v>1</v>
      </c>
      <c r="K175" s="26">
        <v>240</v>
      </c>
      <c r="L175" s="26">
        <v>240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1</v>
      </c>
      <c r="J177" s="25">
        <v>1</v>
      </c>
      <c r="K177" s="26">
        <v>240</v>
      </c>
      <c r="L177" s="26">
        <v>240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2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65</v>
      </c>
      <c r="I179" s="44">
        <f t="shared" si="7"/>
        <v>19</v>
      </c>
      <c r="J179" s="44">
        <f t="shared" si="7"/>
        <v>23</v>
      </c>
      <c r="K179" s="45">
        <f t="shared" si="7"/>
        <v>16528.13</v>
      </c>
      <c r="L179" s="45">
        <f t="shared" si="7"/>
        <v>29305.130000000005</v>
      </c>
      <c r="M179" s="45">
        <f t="shared" si="7"/>
        <v>-12777</v>
      </c>
      <c r="N179" s="44">
        <f t="shared" si="7"/>
        <v>21</v>
      </c>
      <c r="O179" s="45">
        <f t="shared" si="7"/>
        <v>25887.24</v>
      </c>
      <c r="P179" s="45">
        <f t="shared" si="7"/>
        <v>69262.570000000007</v>
      </c>
      <c r="Q179" s="45">
        <f t="shared" si="7"/>
        <v>-43375.329999999987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1" workbookViewId="0">
      <selection activeCell="A152" sqref="A152:XFD15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>
        <v>1</v>
      </c>
      <c r="J10" s="25">
        <v>1</v>
      </c>
      <c r="K10" s="26">
        <v>1819.16</v>
      </c>
      <c r="L10" s="26">
        <v>1366.56</v>
      </c>
      <c r="M10" s="27"/>
      <c r="N10" s="25">
        <v>1</v>
      </c>
      <c r="O10" s="26">
        <v>4045.04</v>
      </c>
      <c r="P10" s="26">
        <v>0</v>
      </c>
      <c r="Q10" s="30">
        <f t="shared" ref="Q10:Q73" si="1">O10-P10</f>
        <v>4045.04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2</v>
      </c>
      <c r="I11" s="25">
        <v>1</v>
      </c>
      <c r="J11" s="25"/>
      <c r="K11" s="26"/>
      <c r="L11" s="26"/>
      <c r="M11" s="27"/>
      <c r="N11" s="25"/>
      <c r="O11" s="26"/>
      <c r="P11" s="26"/>
      <c r="Q11" s="30">
        <f t="shared" si="1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/>
      <c r="N12" s="25"/>
      <c r="O12" s="26"/>
      <c r="P12" s="26"/>
      <c r="Q12" s="30">
        <f t="shared" si="1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/>
      <c r="N13" s="25"/>
      <c r="O13" s="26"/>
      <c r="P13" s="26"/>
      <c r="Q13" s="30">
        <f t="shared" si="1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>
        <v>2</v>
      </c>
      <c r="J14" s="25">
        <v>2</v>
      </c>
      <c r="K14" s="26">
        <v>952</v>
      </c>
      <c r="L14" s="26"/>
      <c r="M14" s="27"/>
      <c r="N14" s="25"/>
      <c r="O14" s="26"/>
      <c r="P14" s="26"/>
      <c r="Q14" s="30">
        <f t="shared" si="1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/>
      <c r="N15" s="25"/>
      <c r="O15" s="26"/>
      <c r="P15" s="26"/>
      <c r="Q15" s="30">
        <f t="shared" si="1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/>
      <c r="N16" s="25"/>
      <c r="O16" s="26"/>
      <c r="P16" s="26">
        <v>1494.24</v>
      </c>
      <c r="Q16" s="30">
        <f t="shared" si="1"/>
        <v>-1494.24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/>
      <c r="N17" s="25"/>
      <c r="O17" s="26"/>
      <c r="P17" s="26"/>
      <c r="Q17" s="30">
        <f t="shared" si="1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9</v>
      </c>
      <c r="J18" s="25">
        <v>10</v>
      </c>
      <c r="K18" s="26">
        <f>6886.44+1212.82</f>
        <v>8099.2599999999993</v>
      </c>
      <c r="L18" s="26"/>
      <c r="M18" s="27"/>
      <c r="N18" s="25"/>
      <c r="O18" s="26"/>
      <c r="P18" s="26"/>
      <c r="Q18" s="30">
        <f t="shared" si="1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>
        <v>960</v>
      </c>
      <c r="L19" s="26">
        <v>960</v>
      </c>
      <c r="M19" s="27"/>
      <c r="N19" s="25"/>
      <c r="O19" s="26"/>
      <c r="P19" s="26"/>
      <c r="Q19" s="30">
        <f t="shared" si="1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>
        <v>3508.8</v>
      </c>
      <c r="M20" s="27"/>
      <c r="N20" s="25"/>
      <c r="O20" s="26"/>
      <c r="P20" s="26">
        <v>880</v>
      </c>
      <c r="Q20" s="30">
        <f t="shared" si="1"/>
        <v>-880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/>
      <c r="N21" s="25"/>
      <c r="O21" s="26"/>
      <c r="P21" s="26"/>
      <c r="Q21" s="30">
        <f t="shared" si="1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>
        <v>2</v>
      </c>
      <c r="J22" s="25">
        <v>2</v>
      </c>
      <c r="K22" s="26">
        <v>1053.2</v>
      </c>
      <c r="L22" s="26"/>
      <c r="M22" s="27"/>
      <c r="N22" s="25">
        <v>2</v>
      </c>
      <c r="O22" s="26">
        <v>1120</v>
      </c>
      <c r="P22" s="26"/>
      <c r="Q22" s="30">
        <f t="shared" si="1"/>
        <v>1120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>
        <v>2</v>
      </c>
      <c r="J23" s="25">
        <v>2</v>
      </c>
      <c r="K23" s="26">
        <v>240</v>
      </c>
      <c r="L23" s="26">
        <v>240</v>
      </c>
      <c r="M23" s="27"/>
      <c r="N23" s="25"/>
      <c r="O23" s="26"/>
      <c r="P23" s="26"/>
      <c r="Q23" s="30">
        <f t="shared" si="1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/>
      <c r="N24" s="25">
        <v>4</v>
      </c>
      <c r="O24" s="26">
        <v>1720.86</v>
      </c>
      <c r="P24" s="26">
        <v>1209.5999999999999</v>
      </c>
      <c r="Q24" s="30">
        <f t="shared" si="1"/>
        <v>511.26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5</v>
      </c>
      <c r="J25" s="25">
        <v>5</v>
      </c>
      <c r="K25" s="26"/>
      <c r="L25" s="26"/>
      <c r="M25" s="27"/>
      <c r="N25" s="25"/>
      <c r="O25" s="26"/>
      <c r="P25" s="26"/>
      <c r="Q25" s="30">
        <f t="shared" si="1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/>
      <c r="N26" s="25"/>
      <c r="O26" s="26"/>
      <c r="P26" s="26"/>
      <c r="Q26" s="30">
        <f t="shared" si="1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/>
      <c r="N27" s="25"/>
      <c r="O27" s="26"/>
      <c r="P27" s="26"/>
      <c r="Q27" s="30">
        <f t="shared" si="1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/>
      <c r="N28" s="25"/>
      <c r="O28" s="26"/>
      <c r="P28" s="26"/>
      <c r="Q28" s="30">
        <f t="shared" si="1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/>
      <c r="N29" s="25"/>
      <c r="O29" s="26"/>
      <c r="P29" s="26"/>
      <c r="Q29" s="30">
        <f t="shared" si="1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/>
      <c r="N30" s="25"/>
      <c r="O30" s="26"/>
      <c r="P30" s="26"/>
      <c r="Q30" s="30">
        <f t="shared" si="1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/>
      <c r="N31" s="25"/>
      <c r="O31" s="26"/>
      <c r="P31" s="26">
        <v>8804.7999999999993</v>
      </c>
      <c r="Q31" s="30">
        <f t="shared" si="1"/>
        <v>-8804.7999999999993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/>
      <c r="N32" s="25"/>
      <c r="O32" s="26"/>
      <c r="P32" s="26"/>
      <c r="Q32" s="30">
        <f t="shared" si="1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528</v>
      </c>
      <c r="M33" s="27"/>
      <c r="N33" s="25"/>
      <c r="O33" s="26"/>
      <c r="P33" s="26"/>
      <c r="Q33" s="30">
        <f t="shared" si="1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/>
      <c r="N34" s="25"/>
      <c r="O34" s="26"/>
      <c r="P34" s="26"/>
      <c r="Q34" s="30">
        <f t="shared" si="1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/>
      <c r="N35" s="25"/>
      <c r="O35" s="26"/>
      <c r="P35" s="26"/>
      <c r="Q35" s="30">
        <f t="shared" si="1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3</v>
      </c>
      <c r="I36" s="25"/>
      <c r="J36" s="25"/>
      <c r="K36" s="26"/>
      <c r="L36" s="26"/>
      <c r="M36" s="27"/>
      <c r="N36" s="25"/>
      <c r="O36" s="26"/>
      <c r="P36" s="26"/>
      <c r="Q36" s="30">
        <f t="shared" si="1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1</v>
      </c>
      <c r="J37" s="25">
        <v>1</v>
      </c>
      <c r="K37" s="26">
        <v>433.6</v>
      </c>
      <c r="L37" s="26">
        <v>912</v>
      </c>
      <c r="M37" s="27"/>
      <c r="N37" s="25">
        <v>3</v>
      </c>
      <c r="O37" s="26">
        <v>5418.45</v>
      </c>
      <c r="P37" s="26">
        <v>5004.9799999999996</v>
      </c>
      <c r="Q37" s="30">
        <f t="shared" si="1"/>
        <v>413.47000000000025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/>
      <c r="N38" s="25"/>
      <c r="O38" s="26"/>
      <c r="P38" s="26"/>
      <c r="Q38" s="30">
        <f t="shared" si="1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/>
      <c r="L39" s="26"/>
      <c r="M39" s="27"/>
      <c r="N39" s="25"/>
      <c r="O39" s="26"/>
      <c r="P39" s="26"/>
      <c r="Q39" s="30">
        <f t="shared" si="1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>
        <v>205.98</v>
      </c>
      <c r="M40" s="27"/>
      <c r="N40" s="25"/>
      <c r="O40" s="26"/>
      <c r="P40" s="26">
        <v>1680</v>
      </c>
      <c r="Q40" s="30">
        <f t="shared" si="1"/>
        <v>-1680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3</v>
      </c>
      <c r="I41" s="25"/>
      <c r="J41" s="25"/>
      <c r="K41" s="26"/>
      <c r="L41" s="26"/>
      <c r="M41" s="27"/>
      <c r="N41" s="25"/>
      <c r="O41" s="26"/>
      <c r="P41" s="26"/>
      <c r="Q41" s="30">
        <f t="shared" si="1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2082.8000000000002</v>
      </c>
      <c r="M42" s="27"/>
      <c r="N42" s="25">
        <v>1</v>
      </c>
      <c r="O42" s="26">
        <v>536</v>
      </c>
      <c r="P42" s="26">
        <v>2560</v>
      </c>
      <c r="Q42" s="30">
        <f t="shared" si="1"/>
        <v>-2024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/>
      <c r="N43" s="25"/>
      <c r="O43" s="26"/>
      <c r="P43" s="26"/>
      <c r="Q43" s="30">
        <f t="shared" si="1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/>
      <c r="N44" s="25">
        <v>3</v>
      </c>
      <c r="O44" s="26">
        <f>2720+4471.2</f>
        <v>7191.2</v>
      </c>
      <c r="P44" s="26"/>
      <c r="Q44" s="30">
        <f t="shared" si="1"/>
        <v>7191.2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/>
      <c r="N45" s="25"/>
      <c r="O45" s="26"/>
      <c r="P45" s="26"/>
      <c r="Q45" s="30">
        <f t="shared" si="1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/>
      <c r="N46" s="25"/>
      <c r="O46" s="26"/>
      <c r="P46" s="26"/>
      <c r="Q46" s="30">
        <f t="shared" si="1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/>
      <c r="N47" s="25"/>
      <c r="O47" s="26"/>
      <c r="P47" s="26"/>
      <c r="Q47" s="30">
        <f t="shared" si="1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/>
      <c r="N48" s="25"/>
      <c r="O48" s="26"/>
      <c r="P48" s="26"/>
      <c r="Q48" s="30">
        <f t="shared" si="1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/>
      <c r="N49" s="25"/>
      <c r="O49" s="26"/>
      <c r="P49" s="26">
        <v>538.55999999999995</v>
      </c>
      <c r="Q49" s="30">
        <f t="shared" si="1"/>
        <v>-538.55999999999995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/>
      <c r="N50" s="25"/>
      <c r="O50" s="26"/>
      <c r="P50" s="26"/>
      <c r="Q50" s="30">
        <f t="shared" si="1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/>
      <c r="N51" s="25"/>
      <c r="O51" s="26"/>
      <c r="P51" s="26"/>
      <c r="Q51" s="30">
        <f t="shared" si="1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/>
      <c r="N52" s="25"/>
      <c r="O52" s="26"/>
      <c r="P52" s="26"/>
      <c r="Q52" s="30">
        <f t="shared" si="1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>
        <v>1</v>
      </c>
      <c r="J53" s="25">
        <v>1</v>
      </c>
      <c r="K53" s="26">
        <v>798</v>
      </c>
      <c r="L53" s="26">
        <v>421.2</v>
      </c>
      <c r="M53" s="27"/>
      <c r="N53" s="25">
        <v>2</v>
      </c>
      <c r="O53" s="26">
        <v>1405.32</v>
      </c>
      <c r="P53" s="26">
        <f>280+4845.96</f>
        <v>5125.96</v>
      </c>
      <c r="Q53" s="30">
        <f t="shared" si="1"/>
        <v>-3720.6400000000003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6"/>
      <c r="L54" s="26"/>
      <c r="M54" s="27"/>
      <c r="N54" s="25"/>
      <c r="O54" s="26"/>
      <c r="P54" s="26"/>
      <c r="Q54" s="30">
        <f t="shared" si="1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6"/>
      <c r="L55" s="26"/>
      <c r="M55" s="27"/>
      <c r="N55" s="25"/>
      <c r="O55" s="26"/>
      <c r="P55" s="26"/>
      <c r="Q55" s="30">
        <f t="shared" si="1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>
        <v>1</v>
      </c>
      <c r="J56" s="25">
        <v>1</v>
      </c>
      <c r="K56" s="26">
        <v>1921.6</v>
      </c>
      <c r="L56" s="26"/>
      <c r="M56" s="27"/>
      <c r="N56" s="25"/>
      <c r="O56" s="26"/>
      <c r="P56" s="26"/>
      <c r="Q56" s="30">
        <f t="shared" si="1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/>
      <c r="N57" s="25">
        <v>1</v>
      </c>
      <c r="O57" s="26">
        <v>2640</v>
      </c>
      <c r="P57" s="26"/>
      <c r="Q57" s="30">
        <f t="shared" si="1"/>
        <v>2640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1</v>
      </c>
      <c r="K58" s="26">
        <v>120</v>
      </c>
      <c r="L58" s="26">
        <v>1207.8</v>
      </c>
      <c r="M58" s="27"/>
      <c r="N58" s="25"/>
      <c r="O58" s="26"/>
      <c r="P58" s="26">
        <v>3656.8</v>
      </c>
      <c r="Q58" s="30">
        <f t="shared" si="1"/>
        <v>-3656.8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/>
      <c r="N59" s="25"/>
      <c r="O59" s="26"/>
      <c r="P59" s="26"/>
      <c r="Q59" s="30">
        <f t="shared" si="1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/>
      <c r="N60" s="25"/>
      <c r="O60" s="26"/>
      <c r="P60" s="26"/>
      <c r="Q60" s="30">
        <f t="shared" si="1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/>
      <c r="N61" s="25"/>
      <c r="O61" s="26"/>
      <c r="P61" s="26"/>
      <c r="Q61" s="30">
        <f t="shared" si="1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/>
      <c r="N62" s="25"/>
      <c r="O62" s="26"/>
      <c r="P62" s="26"/>
      <c r="Q62" s="30">
        <f t="shared" si="1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/>
      <c r="N63" s="25"/>
      <c r="O63" s="26"/>
      <c r="P63" s="26"/>
      <c r="Q63" s="30">
        <f t="shared" si="1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/>
      <c r="N64" s="25"/>
      <c r="O64" s="26"/>
      <c r="P64" s="26"/>
      <c r="Q64" s="30">
        <f t="shared" si="1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/>
      <c r="N65" s="25"/>
      <c r="O65" s="26"/>
      <c r="P65" s="26">
        <v>1549.82</v>
      </c>
      <c r="Q65" s="30">
        <f t="shared" si="1"/>
        <v>-1549.82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3</v>
      </c>
      <c r="I66" s="25"/>
      <c r="J66" s="25"/>
      <c r="K66" s="26"/>
      <c r="L66" s="26"/>
      <c r="M66" s="27"/>
      <c r="N66" s="25"/>
      <c r="O66" s="26"/>
      <c r="P66" s="26"/>
      <c r="Q66" s="30">
        <f t="shared" si="1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/>
      <c r="N67" s="25"/>
      <c r="O67" s="26"/>
      <c r="P67" s="26"/>
      <c r="Q67" s="30">
        <f t="shared" si="1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/>
      <c r="N68" s="25">
        <v>5</v>
      </c>
      <c r="O68" s="26">
        <v>13708.52</v>
      </c>
      <c r="P68" s="26"/>
      <c r="Q68" s="30">
        <f t="shared" si="1"/>
        <v>13708.52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1899.22</v>
      </c>
      <c r="M69" s="27"/>
      <c r="N69" s="25"/>
      <c r="O69" s="26"/>
      <c r="P69" s="26"/>
      <c r="Q69" s="30">
        <f t="shared" si="1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/>
      <c r="N70" s="25"/>
      <c r="O70" s="26"/>
      <c r="P70" s="26"/>
      <c r="Q70" s="30">
        <f t="shared" si="1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/>
      <c r="N71" s="25"/>
      <c r="O71" s="26"/>
      <c r="P71" s="26"/>
      <c r="Q71" s="30">
        <f t="shared" si="1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/>
      <c r="N72" s="25"/>
      <c r="O72" s="26"/>
      <c r="P72" s="26"/>
      <c r="Q72" s="30">
        <f t="shared" si="1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/>
      <c r="N73" s="25"/>
      <c r="O73" s="26"/>
      <c r="P73" s="26"/>
      <c r="Q73" s="30">
        <f t="shared" si="1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/>
      <c r="N74" s="25">
        <v>3</v>
      </c>
      <c r="O74" s="26">
        <v>7108.21</v>
      </c>
      <c r="P74" s="26">
        <v>2773.12</v>
      </c>
      <c r="Q74" s="30">
        <f t="shared" ref="Q74:Q137" si="2">O74-P74</f>
        <v>4335.09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/>
      <c r="N75" s="25"/>
      <c r="O75" s="26"/>
      <c r="P75" s="26"/>
      <c r="Q75" s="30">
        <f t="shared" si="2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2</v>
      </c>
      <c r="I76" s="25"/>
      <c r="J76" s="25"/>
      <c r="K76" s="26"/>
      <c r="L76" s="26"/>
      <c r="M76" s="27"/>
      <c r="N76" s="25"/>
      <c r="O76" s="26"/>
      <c r="P76" s="26"/>
      <c r="Q76" s="30">
        <f t="shared" si="2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/>
      <c r="N77" s="25"/>
      <c r="O77" s="26"/>
      <c r="P77" s="26"/>
      <c r="Q77" s="30">
        <f t="shared" si="2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>
        <v>842.69</v>
      </c>
      <c r="M78" s="27"/>
      <c r="N78" s="25"/>
      <c r="O78" s="26"/>
      <c r="P78" s="26">
        <v>3188.28</v>
      </c>
      <c r="Q78" s="30">
        <f t="shared" si="2"/>
        <v>-3188.28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2288</v>
      </c>
      <c r="L79" s="26"/>
      <c r="M79" s="27"/>
      <c r="N79" s="25"/>
      <c r="O79" s="26"/>
      <c r="P79" s="26">
        <v>1016.08</v>
      </c>
      <c r="Q79" s="30">
        <f t="shared" si="2"/>
        <v>-1016.08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>
        <v>3</v>
      </c>
      <c r="J80" s="25">
        <v>3</v>
      </c>
      <c r="K80" s="26">
        <v>1522.69</v>
      </c>
      <c r="L80" s="26"/>
      <c r="M80" s="27"/>
      <c r="N80" s="25">
        <v>1</v>
      </c>
      <c r="O80" s="26">
        <v>2148.96</v>
      </c>
      <c r="P80" s="26">
        <v>340.42</v>
      </c>
      <c r="Q80" s="30">
        <f t="shared" si="2"/>
        <v>1808.54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2</v>
      </c>
      <c r="I81" s="25"/>
      <c r="J81" s="25"/>
      <c r="K81" s="26"/>
      <c r="L81" s="26"/>
      <c r="M81" s="27"/>
      <c r="N81" s="25"/>
      <c r="O81" s="26"/>
      <c r="P81" s="26"/>
      <c r="Q81" s="30">
        <f t="shared" si="2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/>
      <c r="N82" s="25"/>
      <c r="O82" s="26"/>
      <c r="P82" s="26"/>
      <c r="Q82" s="30">
        <f t="shared" si="2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/>
      <c r="N83" s="25"/>
      <c r="O83" s="26"/>
      <c r="P83" s="26"/>
      <c r="Q83" s="30">
        <f t="shared" si="2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/>
      <c r="K84" s="26"/>
      <c r="L84" s="26"/>
      <c r="M84" s="27"/>
      <c r="N84" s="25"/>
      <c r="O84" s="26"/>
      <c r="P84" s="26"/>
      <c r="Q84" s="30">
        <f t="shared" si="2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/>
      <c r="N85" s="25"/>
      <c r="O85" s="26"/>
      <c r="P85" s="26"/>
      <c r="Q85" s="30">
        <f t="shared" si="2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/>
      <c r="N86" s="25"/>
      <c r="O86" s="26"/>
      <c r="P86" s="26"/>
      <c r="Q86" s="30">
        <f t="shared" si="2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/>
      <c r="N87" s="25"/>
      <c r="O87" s="26"/>
      <c r="P87" s="26"/>
      <c r="Q87" s="30">
        <f t="shared" si="2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>
        <v>4</v>
      </c>
      <c r="J88" s="25">
        <v>6</v>
      </c>
      <c r="K88" s="26">
        <v>4313.6000000000004</v>
      </c>
      <c r="L88" s="26"/>
      <c r="M88" s="27"/>
      <c r="N88" s="25">
        <v>5</v>
      </c>
      <c r="O88" s="26">
        <v>4778.28</v>
      </c>
      <c r="P88" s="26"/>
      <c r="Q88" s="30">
        <f t="shared" si="2"/>
        <v>4778.28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/>
      <c r="N89" s="25"/>
      <c r="O89" s="26"/>
      <c r="P89" s="26"/>
      <c r="Q89" s="30">
        <f t="shared" si="2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/>
      <c r="N90" s="25">
        <v>1</v>
      </c>
      <c r="O90" s="26">
        <v>1985.98</v>
      </c>
      <c r="P90" s="26"/>
      <c r="Q90" s="30">
        <f t="shared" si="2"/>
        <v>1985.98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/>
      <c r="N91" s="25"/>
      <c r="O91" s="26"/>
      <c r="P91" s="26"/>
      <c r="Q91" s="30">
        <f t="shared" si="2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/>
      <c r="N92" s="25"/>
      <c r="O92" s="26"/>
      <c r="P92" s="26"/>
      <c r="Q92" s="30">
        <f t="shared" si="2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2729.04</v>
      </c>
      <c r="M93" s="27"/>
      <c r="N93" s="25"/>
      <c r="O93" s="26"/>
      <c r="P93" s="26"/>
      <c r="Q93" s="30">
        <f t="shared" si="2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/>
      <c r="N94" s="25"/>
      <c r="O94" s="26"/>
      <c r="P94" s="26"/>
      <c r="Q94" s="30">
        <f t="shared" si="2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/>
      <c r="N95" s="25"/>
      <c r="O95" s="26"/>
      <c r="P95" s="26"/>
      <c r="Q95" s="30">
        <f t="shared" si="2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1090.83</v>
      </c>
      <c r="L96" s="26">
        <v>776.8</v>
      </c>
      <c r="M96" s="27"/>
      <c r="N96" s="25">
        <v>1</v>
      </c>
      <c r="O96" s="26">
        <v>913.43</v>
      </c>
      <c r="P96" s="26">
        <v>5082</v>
      </c>
      <c r="Q96" s="30">
        <f t="shared" si="2"/>
        <v>-4168.57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>
        <v>1</v>
      </c>
      <c r="J97" s="25">
        <v>1</v>
      </c>
      <c r="K97" s="26">
        <v>1200</v>
      </c>
      <c r="L97" s="26">
        <v>1200</v>
      </c>
      <c r="M97" s="27"/>
      <c r="N97" s="25"/>
      <c r="O97" s="26"/>
      <c r="P97" s="26"/>
      <c r="Q97" s="30">
        <f t="shared" si="2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/>
      <c r="N98" s="25"/>
      <c r="O98" s="26"/>
      <c r="P98" s="26"/>
      <c r="Q98" s="30">
        <f t="shared" si="2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/>
      <c r="N99" s="25"/>
      <c r="O99" s="26"/>
      <c r="P99" s="26">
        <v>6640</v>
      </c>
      <c r="Q99" s="30">
        <f t="shared" si="2"/>
        <v>-6640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2</v>
      </c>
      <c r="J100" s="25">
        <v>1</v>
      </c>
      <c r="K100" s="26">
        <v>2320</v>
      </c>
      <c r="L100" s="26">
        <v>2320</v>
      </c>
      <c r="M100" s="27"/>
      <c r="N100" s="25"/>
      <c r="O100" s="26"/>
      <c r="P100" s="26"/>
      <c r="Q100" s="30">
        <f t="shared" si="2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>
        <v>192</v>
      </c>
      <c r="M101" s="27"/>
      <c r="N101" s="25"/>
      <c r="O101" s="26"/>
      <c r="P101" s="26">
        <v>192</v>
      </c>
      <c r="Q101" s="30">
        <f t="shared" si="2"/>
        <v>-192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>
        <v>1</v>
      </c>
      <c r="J102" s="25">
        <v>1</v>
      </c>
      <c r="K102" s="26"/>
      <c r="L102" s="26"/>
      <c r="M102" s="27"/>
      <c r="N102" s="25"/>
      <c r="O102" s="26"/>
      <c r="P102" s="26"/>
      <c r="Q102" s="30">
        <f t="shared" si="2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/>
      <c r="N103" s="25"/>
      <c r="O103" s="26"/>
      <c r="P103" s="26"/>
      <c r="Q103" s="30">
        <f t="shared" si="2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>
        <v>792</v>
      </c>
      <c r="M104" s="27"/>
      <c r="N104" s="25">
        <v>1</v>
      </c>
      <c r="O104" s="26">
        <v>2264.7199999999998</v>
      </c>
      <c r="P104" s="26">
        <v>1186.08</v>
      </c>
      <c r="Q104" s="30">
        <f t="shared" si="2"/>
        <v>1078.6399999999999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/>
      <c r="N105" s="25"/>
      <c r="O105" s="26"/>
      <c r="P105" s="26"/>
      <c r="Q105" s="30">
        <f t="shared" si="2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/>
      <c r="N106" s="25"/>
      <c r="O106" s="26"/>
      <c r="P106" s="26"/>
      <c r="Q106" s="30">
        <f t="shared" si="2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/>
      <c r="N107" s="25"/>
      <c r="O107" s="26"/>
      <c r="P107" s="26"/>
      <c r="Q107" s="30">
        <f t="shared" si="2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>
        <v>1593</v>
      </c>
      <c r="M108" s="27"/>
      <c r="N108" s="25"/>
      <c r="O108" s="26"/>
      <c r="P108" s="26"/>
      <c r="Q108" s="30">
        <f t="shared" si="2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2</v>
      </c>
      <c r="I109" s="25"/>
      <c r="J109" s="25"/>
      <c r="K109" s="26"/>
      <c r="L109" s="26"/>
      <c r="M109" s="27"/>
      <c r="N109" s="25"/>
      <c r="O109" s="26"/>
      <c r="P109" s="26"/>
      <c r="Q109" s="30">
        <f t="shared" si="2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/>
      <c r="N110" s="25"/>
      <c r="O110" s="26"/>
      <c r="P110" s="26"/>
      <c r="Q110" s="30">
        <f t="shared" si="2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/>
      <c r="N111" s="25"/>
      <c r="O111" s="26"/>
      <c r="P111" s="26"/>
      <c r="Q111" s="30">
        <f t="shared" si="2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/>
      <c r="N112" s="25"/>
      <c r="O112" s="26"/>
      <c r="P112" s="26">
        <v>6450.68</v>
      </c>
      <c r="Q112" s="30">
        <f t="shared" si="2"/>
        <v>-6450.68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/>
      <c r="N113" s="25"/>
      <c r="O113" s="26"/>
      <c r="P113" s="26"/>
      <c r="Q113" s="30">
        <f t="shared" si="2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>
        <v>4481.6000000000004</v>
      </c>
      <c r="M114" s="27"/>
      <c r="N114" s="25"/>
      <c r="O114" s="26"/>
      <c r="P114" s="26">
        <f>5277.65+4055.88</f>
        <v>9333.5299999999988</v>
      </c>
      <c r="Q114" s="30">
        <f t="shared" si="2"/>
        <v>-9333.5299999999988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1</v>
      </c>
      <c r="J115" s="25">
        <v>1</v>
      </c>
      <c r="K115" s="26">
        <v>261.2</v>
      </c>
      <c r="L115" s="26">
        <v>396</v>
      </c>
      <c r="M115" s="27"/>
      <c r="N115" s="25">
        <v>2</v>
      </c>
      <c r="O115" s="26">
        <v>3760</v>
      </c>
      <c r="P115" s="26"/>
      <c r="Q115" s="30">
        <f t="shared" si="2"/>
        <v>3760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/>
      <c r="N116" s="25"/>
      <c r="O116" s="26"/>
      <c r="P116" s="26"/>
      <c r="Q116" s="30">
        <f t="shared" si="2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/>
      <c r="K117" s="26"/>
      <c r="L117" s="26">
        <v>7028.47</v>
      </c>
      <c r="M117" s="27"/>
      <c r="N117" s="25"/>
      <c r="O117" s="26"/>
      <c r="P117" s="26">
        <v>1200</v>
      </c>
      <c r="Q117" s="30">
        <f t="shared" si="2"/>
        <v>-1200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2</v>
      </c>
      <c r="J118" s="25">
        <v>2</v>
      </c>
      <c r="K118" s="26">
        <v>1264</v>
      </c>
      <c r="L118" s="26">
        <v>1264</v>
      </c>
      <c r="M118" s="27"/>
      <c r="N118" s="25"/>
      <c r="O118" s="26"/>
      <c r="P118" s="26"/>
      <c r="Q118" s="30">
        <f t="shared" si="2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/>
      <c r="N119" s="25"/>
      <c r="O119" s="26"/>
      <c r="P119" s="26">
        <v>8720</v>
      </c>
      <c r="Q119" s="30">
        <f t="shared" si="2"/>
        <v>-8720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/>
      <c r="N120" s="25"/>
      <c r="O120" s="26"/>
      <c r="P120" s="26"/>
      <c r="Q120" s="30">
        <f t="shared" si="2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>
        <v>482.4</v>
      </c>
      <c r="M121" s="27"/>
      <c r="N121" s="25"/>
      <c r="O121" s="26"/>
      <c r="P121" s="26"/>
      <c r="Q121" s="30">
        <f t="shared" si="2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/>
      <c r="N122" s="25"/>
      <c r="O122" s="26"/>
      <c r="P122" s="26"/>
      <c r="Q122" s="30">
        <f t="shared" si="2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>
        <v>2</v>
      </c>
      <c r="J123" s="25">
        <v>2</v>
      </c>
      <c r="K123" s="26">
        <v>1238.69</v>
      </c>
      <c r="L123" s="26"/>
      <c r="M123" s="27"/>
      <c r="N123" s="25">
        <v>1</v>
      </c>
      <c r="O123" s="26">
        <v>2771.93</v>
      </c>
      <c r="P123" s="26">
        <f>720+597.45</f>
        <v>1317.45</v>
      </c>
      <c r="Q123" s="30">
        <f t="shared" si="2"/>
        <v>1454.4799999999998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/>
      <c r="N124" s="25"/>
      <c r="O124" s="26"/>
      <c r="P124" s="26"/>
      <c r="Q124" s="30">
        <f t="shared" si="2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/>
      <c r="N125" s="25"/>
      <c r="O125" s="26"/>
      <c r="P125" s="26">
        <v>3834.24</v>
      </c>
      <c r="Q125" s="30">
        <f t="shared" si="2"/>
        <v>-3834.24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/>
      <c r="N126" s="25"/>
      <c r="O126" s="26"/>
      <c r="P126" s="26"/>
      <c r="Q126" s="30">
        <f t="shared" si="2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/>
      <c r="N127" s="25">
        <v>2</v>
      </c>
      <c r="O127" s="26">
        <v>316</v>
      </c>
      <c r="P127" s="26">
        <v>1710.88</v>
      </c>
      <c r="Q127" s="30">
        <f t="shared" si="2"/>
        <v>-1394.88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/>
      <c r="J128" s="25"/>
      <c r="K128" s="26"/>
      <c r="L128" s="26"/>
      <c r="M128" s="27"/>
      <c r="N128" s="25"/>
      <c r="O128" s="26"/>
      <c r="P128" s="26"/>
      <c r="Q128" s="30">
        <f t="shared" si="2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/>
      <c r="N129" s="25"/>
      <c r="O129" s="26"/>
      <c r="P129" s="26"/>
      <c r="Q129" s="30">
        <f t="shared" si="2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/>
      <c r="N130" s="25"/>
      <c r="O130" s="26"/>
      <c r="P130" s="26"/>
      <c r="Q130" s="30">
        <f t="shared" si="2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>
        <v>272</v>
      </c>
      <c r="M131" s="27"/>
      <c r="N131" s="25"/>
      <c r="O131" s="26"/>
      <c r="P131" s="26">
        <f>1316.43+4887.2</f>
        <v>6203.63</v>
      </c>
      <c r="Q131" s="30">
        <f t="shared" si="2"/>
        <v>-6203.63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/>
      <c r="N132" s="25"/>
      <c r="O132" s="26"/>
      <c r="P132" s="26"/>
      <c r="Q132" s="30">
        <f t="shared" si="2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/>
      <c r="N133" s="25"/>
      <c r="O133" s="26"/>
      <c r="P133" s="26">
        <v>3058.96</v>
      </c>
      <c r="Q133" s="30">
        <f t="shared" si="2"/>
        <v>-3058.96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/>
      <c r="N134" s="25"/>
      <c r="O134" s="26"/>
      <c r="P134" s="26"/>
      <c r="Q134" s="30">
        <f t="shared" si="2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/>
      <c r="N135" s="25"/>
      <c r="O135" s="26"/>
      <c r="P135" s="26"/>
      <c r="Q135" s="30">
        <f t="shared" si="2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2</v>
      </c>
      <c r="I136" s="25"/>
      <c r="J136" s="25"/>
      <c r="K136" s="26"/>
      <c r="L136" s="26"/>
      <c r="M136" s="27"/>
      <c r="N136" s="25"/>
      <c r="O136" s="26"/>
      <c r="P136" s="26"/>
      <c r="Q136" s="30">
        <f t="shared" si="2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/>
      <c r="N137" s="25">
        <v>2</v>
      </c>
      <c r="O137" s="26">
        <v>1248</v>
      </c>
      <c r="P137" s="26">
        <v>2347.3000000000002</v>
      </c>
      <c r="Q137" s="30">
        <f t="shared" si="2"/>
        <v>-1099.3000000000002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/>
      <c r="N138" s="25"/>
      <c r="O138" s="26"/>
      <c r="P138" s="26"/>
      <c r="Q138" s="30">
        <f t="shared" ref="Q138:Q178" si="3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1</v>
      </c>
      <c r="K139" s="26">
        <v>1014.95</v>
      </c>
      <c r="L139" s="26">
        <v>1246.4000000000001</v>
      </c>
      <c r="M139" s="27"/>
      <c r="N139" s="25"/>
      <c r="O139" s="26"/>
      <c r="P139" s="26"/>
      <c r="Q139" s="30">
        <f t="shared" si="3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1</v>
      </c>
      <c r="I140" s="25">
        <v>2</v>
      </c>
      <c r="J140" s="25">
        <v>2</v>
      </c>
      <c r="K140" s="26"/>
      <c r="L140" s="26"/>
      <c r="M140" s="27"/>
      <c r="N140" s="25"/>
      <c r="O140" s="26"/>
      <c r="P140" s="26"/>
      <c r="Q140" s="30">
        <f t="shared" si="3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/>
      <c r="N141" s="25"/>
      <c r="O141" s="26"/>
      <c r="P141" s="26"/>
      <c r="Q141" s="30">
        <f t="shared" si="3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/>
      <c r="N142" s="25"/>
      <c r="O142" s="26"/>
      <c r="P142" s="26"/>
      <c r="Q142" s="30">
        <f t="shared" si="3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/>
      <c r="N143" s="25"/>
      <c r="O143" s="26"/>
      <c r="P143" s="26"/>
      <c r="Q143" s="30">
        <f t="shared" si="3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/>
      <c r="N144" s="25"/>
      <c r="O144" s="26"/>
      <c r="P144" s="26">
        <v>4192</v>
      </c>
      <c r="Q144" s="30">
        <f t="shared" si="3"/>
        <v>-4192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>
        <v>1</v>
      </c>
      <c r="J145" s="25">
        <v>1</v>
      </c>
      <c r="K145" s="26"/>
      <c r="L145" s="26"/>
      <c r="M145" s="27"/>
      <c r="N145" s="25"/>
      <c r="O145" s="26"/>
      <c r="P145" s="26"/>
      <c r="Q145" s="30">
        <f t="shared" si="3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/>
      <c r="N146" s="25"/>
      <c r="O146" s="26"/>
      <c r="P146" s="26"/>
      <c r="Q146" s="30">
        <f t="shared" si="3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/>
      <c r="N147" s="25"/>
      <c r="O147" s="26"/>
      <c r="P147" s="26"/>
      <c r="Q147" s="30">
        <f t="shared" si="3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2</v>
      </c>
      <c r="I148" s="25"/>
      <c r="J148" s="25"/>
      <c r="K148" s="26"/>
      <c r="L148" s="26"/>
      <c r="M148" s="27"/>
      <c r="N148" s="25"/>
      <c r="O148" s="26"/>
      <c r="P148" s="26">
        <v>120</v>
      </c>
      <c r="Q148" s="30">
        <f t="shared" si="3"/>
        <v>-120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>
        <v>1</v>
      </c>
      <c r="J149" s="25">
        <v>1</v>
      </c>
      <c r="K149" s="26">
        <v>560</v>
      </c>
      <c r="L149" s="26">
        <v>560</v>
      </c>
      <c r="M149" s="27"/>
      <c r="N149" s="25"/>
      <c r="O149" s="26"/>
      <c r="P149" s="26"/>
      <c r="Q149" s="30">
        <f t="shared" si="3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/>
      <c r="N150" s="25"/>
      <c r="O150" s="26"/>
      <c r="P150" s="26"/>
      <c r="Q150" s="30">
        <f t="shared" si="3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/>
      <c r="N151" s="25"/>
      <c r="O151" s="26"/>
      <c r="P151" s="26"/>
      <c r="Q151" s="30">
        <f t="shared" si="3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/>
      <c r="N152" s="25"/>
      <c r="O152" s="26"/>
      <c r="P152" s="26"/>
      <c r="Q152" s="30">
        <f t="shared" si="3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/>
      <c r="N153" s="25"/>
      <c r="O153" s="26"/>
      <c r="P153" s="26"/>
      <c r="Q153" s="30">
        <f t="shared" si="3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1</v>
      </c>
      <c r="J154" s="25">
        <v>1</v>
      </c>
      <c r="K154" s="26">
        <v>969.14</v>
      </c>
      <c r="L154" s="26"/>
      <c r="M154" s="27"/>
      <c r="N154" s="25">
        <v>5</v>
      </c>
      <c r="O154" s="26">
        <f>1120+6357.01</f>
        <v>7477.01</v>
      </c>
      <c r="P154" s="26">
        <v>6079.4</v>
      </c>
      <c r="Q154" s="30">
        <f t="shared" si="3"/>
        <v>1397.6100000000006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>
        <v>1068.8</v>
      </c>
      <c r="M155" s="27"/>
      <c r="N155" s="25"/>
      <c r="O155" s="26"/>
      <c r="P155" s="26">
        <v>2215.1999999999998</v>
      </c>
      <c r="Q155" s="30">
        <f t="shared" si="3"/>
        <v>-2215.1999999999998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/>
      <c r="N156" s="25"/>
      <c r="O156" s="26"/>
      <c r="P156" s="26"/>
      <c r="Q156" s="30">
        <f t="shared" si="3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/>
      <c r="M157" s="27"/>
      <c r="N157" s="25"/>
      <c r="O157" s="26"/>
      <c r="P157" s="26"/>
      <c r="Q157" s="30">
        <f t="shared" si="3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/>
      <c r="N158" s="25"/>
      <c r="O158" s="26"/>
      <c r="P158" s="26"/>
      <c r="Q158" s="30">
        <f t="shared" si="3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/>
      <c r="N159" s="25"/>
      <c r="O159" s="26"/>
      <c r="P159" s="26">
        <v>3840</v>
      </c>
      <c r="Q159" s="30">
        <f t="shared" si="3"/>
        <v>-3840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/>
      <c r="N160" s="25"/>
      <c r="O160" s="26"/>
      <c r="P160" s="26"/>
      <c r="Q160" s="30">
        <f t="shared" si="3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2</v>
      </c>
      <c r="I161" s="25">
        <v>1</v>
      </c>
      <c r="J161" s="25">
        <v>1</v>
      </c>
      <c r="K161" s="26">
        <v>396</v>
      </c>
      <c r="L161" s="26"/>
      <c r="M161" s="27"/>
      <c r="N161" s="25"/>
      <c r="O161" s="26"/>
      <c r="P161" s="26"/>
      <c r="Q161" s="30">
        <f t="shared" si="3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/>
      <c r="N162" s="25"/>
      <c r="O162" s="26"/>
      <c r="P162" s="26"/>
      <c r="Q162" s="30">
        <f t="shared" si="3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2</v>
      </c>
      <c r="J163" s="25">
        <v>2</v>
      </c>
      <c r="K163" s="26">
        <v>1464</v>
      </c>
      <c r="L163" s="26"/>
      <c r="M163" s="27"/>
      <c r="N163" s="25">
        <v>1</v>
      </c>
      <c r="O163" s="26">
        <v>750.4</v>
      </c>
      <c r="P163" s="26">
        <v>664</v>
      </c>
      <c r="Q163" s="30">
        <f t="shared" si="3"/>
        <v>86.399999999999977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2</v>
      </c>
      <c r="J164" s="25">
        <v>2</v>
      </c>
      <c r="K164" s="26"/>
      <c r="L164" s="26"/>
      <c r="M164" s="27"/>
      <c r="N164" s="25"/>
      <c r="O164" s="26"/>
      <c r="P164" s="26"/>
      <c r="Q164" s="30">
        <f t="shared" si="3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v>1</v>
      </c>
      <c r="I165" s="25"/>
      <c r="J165" s="25"/>
      <c r="K165" s="26"/>
      <c r="L165" s="26"/>
      <c r="M165" s="27"/>
      <c r="N165" s="25"/>
      <c r="O165" s="26"/>
      <c r="P165" s="26"/>
      <c r="Q165" s="30">
        <f t="shared" si="3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/>
      <c r="N166" s="25"/>
      <c r="O166" s="26"/>
      <c r="P166" s="26"/>
      <c r="Q166" s="30">
        <f t="shared" si="3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/>
      <c r="N167" s="25"/>
      <c r="O167" s="26"/>
      <c r="P167" s="26"/>
      <c r="Q167" s="30">
        <f t="shared" si="3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/>
      <c r="N168" s="25"/>
      <c r="O168" s="26"/>
      <c r="P168" s="26"/>
      <c r="Q168" s="30">
        <f t="shared" si="3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/>
      <c r="N169" s="25"/>
      <c r="O169" s="26"/>
      <c r="P169" s="26"/>
      <c r="Q169" s="30">
        <f t="shared" si="3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/>
      <c r="N170" s="25"/>
      <c r="O170" s="26"/>
      <c r="P170" s="26"/>
      <c r="Q170" s="30">
        <f t="shared" si="3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396</v>
      </c>
      <c r="M171" s="27"/>
      <c r="N171" s="25"/>
      <c r="O171" s="26"/>
      <c r="P171" s="26"/>
      <c r="Q171" s="30">
        <f t="shared" si="3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/>
      <c r="N172" s="25"/>
      <c r="O172" s="26"/>
      <c r="P172" s="26"/>
      <c r="Q172" s="30">
        <f t="shared" si="3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/>
      <c r="L173" s="26"/>
      <c r="M173" s="27"/>
      <c r="N173" s="25"/>
      <c r="O173" s="26"/>
      <c r="P173" s="26"/>
      <c r="Q173" s="30">
        <f t="shared" si="3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/>
      <c r="N174" s="25"/>
      <c r="O174" s="26"/>
      <c r="P174" s="26"/>
      <c r="Q174" s="30">
        <f t="shared" si="3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/>
      <c r="J175" s="25"/>
      <c r="K175" s="26"/>
      <c r="L175" s="26"/>
      <c r="M175" s="27"/>
      <c r="N175" s="25"/>
      <c r="O175" s="26"/>
      <c r="P175" s="26"/>
      <c r="Q175" s="30">
        <f t="shared" si="3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/>
      <c r="J176" s="25"/>
      <c r="K176" s="26"/>
      <c r="L176" s="26"/>
      <c r="M176" s="27"/>
      <c r="N176" s="25"/>
      <c r="O176" s="26"/>
      <c r="P176" s="26"/>
      <c r="Q176" s="30">
        <f t="shared" si="3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4</v>
      </c>
      <c r="J177" s="25">
        <v>4</v>
      </c>
      <c r="K177" s="26"/>
      <c r="L177" s="26"/>
      <c r="M177" s="27"/>
      <c r="N177" s="25"/>
      <c r="O177" s="26"/>
      <c r="P177" s="26"/>
      <c r="Q177" s="30">
        <f t="shared" si="3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/>
      <c r="N178" s="25"/>
      <c r="O178" s="26"/>
      <c r="P178" s="26"/>
      <c r="Q178" s="30">
        <f t="shared" si="3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4">SUM(H10:H178)</f>
        <v>71</v>
      </c>
      <c r="I179" s="44">
        <f t="shared" si="4"/>
        <v>61</v>
      </c>
      <c r="J179" s="44">
        <f t="shared" si="4"/>
        <v>62</v>
      </c>
      <c r="K179" s="45">
        <f t="shared" si="4"/>
        <v>36299.919999999998</v>
      </c>
      <c r="L179" s="45">
        <f t="shared" si="4"/>
        <v>40973.560000000005</v>
      </c>
      <c r="M179" s="45">
        <f t="shared" si="4"/>
        <v>0</v>
      </c>
      <c r="N179" s="44">
        <f t="shared" si="4"/>
        <v>47</v>
      </c>
      <c r="O179" s="45">
        <f t="shared" si="4"/>
        <v>73308.31</v>
      </c>
      <c r="P179" s="45">
        <f t="shared" si="4"/>
        <v>114210.01000000001</v>
      </c>
      <c r="Q179" s="45">
        <f t="shared" si="4"/>
        <v>-40901.69999999999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5" workbookViewId="0">
      <selection activeCell="A152" sqref="A152:XFD15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2</v>
      </c>
      <c r="K10" s="26">
        <v>1616.82</v>
      </c>
      <c r="L10" s="26"/>
      <c r="M10" s="27">
        <f t="shared" ref="M10:M73" si="1">K10-L10</f>
        <v>1616.82</v>
      </c>
      <c r="N10" s="25">
        <v>4</v>
      </c>
      <c r="O10" s="26">
        <f>1514.09+12440.18</f>
        <v>13954.27</v>
      </c>
      <c r="P10" s="26"/>
      <c r="Q10" s="30">
        <f t="shared" ref="Q10:Q73" si="2">O10-P10</f>
        <v>13954.27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2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>
        <v>1</v>
      </c>
      <c r="J14" s="25">
        <v>1</v>
      </c>
      <c r="K14" s="26">
        <v>160</v>
      </c>
      <c r="L14" s="26"/>
      <c r="M14" s="27">
        <f t="shared" si="1"/>
        <v>160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>
        <v>3</v>
      </c>
      <c r="J15" s="25">
        <v>4</v>
      </c>
      <c r="K15" s="26">
        <v>3311.57</v>
      </c>
      <c r="L15" s="26"/>
      <c r="M15" s="27">
        <f t="shared" si="1"/>
        <v>3311.57</v>
      </c>
      <c r="N15" s="25">
        <v>4</v>
      </c>
      <c r="O15" s="26">
        <v>4176.37</v>
      </c>
      <c r="P15" s="26"/>
      <c r="Q15" s="30">
        <f t="shared" si="2"/>
        <v>4176.37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5</v>
      </c>
      <c r="I18" s="25"/>
      <c r="J18" s="25"/>
      <c r="K18" s="26"/>
      <c r="L18" s="26"/>
      <c r="M18" s="27">
        <f t="shared" si="1"/>
        <v>0</v>
      </c>
      <c r="N18" s="25">
        <v>1</v>
      </c>
      <c r="O18" s="26">
        <v>640</v>
      </c>
      <c r="P18" s="26"/>
      <c r="Q18" s="30">
        <f t="shared" si="2"/>
        <v>640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>
        <v>2</v>
      </c>
      <c r="J23" s="25">
        <v>2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>
        <v>1</v>
      </c>
      <c r="O24" s="26">
        <v>964.06</v>
      </c>
      <c r="P24" s="26"/>
      <c r="Q24" s="30">
        <f t="shared" si="2"/>
        <v>964.06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>
        <v>1</v>
      </c>
      <c r="K33" s="26">
        <v>1500.8</v>
      </c>
      <c r="L33" s="26"/>
      <c r="M33" s="27">
        <f t="shared" si="1"/>
        <v>1500.8</v>
      </c>
      <c r="N33" s="25">
        <v>2</v>
      </c>
      <c r="O33" s="26">
        <v>2853.35</v>
      </c>
      <c r="P33" s="26"/>
      <c r="Q33" s="30">
        <f t="shared" si="2"/>
        <v>2853.35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>
        <v>1</v>
      </c>
      <c r="O35" s="26">
        <v>336</v>
      </c>
      <c r="P35" s="26"/>
      <c r="Q35" s="30">
        <f t="shared" si="2"/>
        <v>336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>
        <v>3</v>
      </c>
      <c r="O44" s="26">
        <v>3085.86</v>
      </c>
      <c r="P44" s="26"/>
      <c r="Q44" s="30">
        <f t="shared" si="2"/>
        <v>3085.86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1</v>
      </c>
      <c r="J48" s="25">
        <v>1</v>
      </c>
      <c r="K48" s="26">
        <v>880</v>
      </c>
      <c r="L48" s="26">
        <v>880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>
        <v>1</v>
      </c>
      <c r="J54" s="25">
        <v>1</v>
      </c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2</v>
      </c>
      <c r="J55" s="25">
        <v>3</v>
      </c>
      <c r="K55" s="26">
        <v>2658</v>
      </c>
      <c r="L55" s="26"/>
      <c r="M55" s="27">
        <f t="shared" si="1"/>
        <v>2658</v>
      </c>
      <c r="N55" s="25">
        <v>2</v>
      </c>
      <c r="O55" s="26">
        <v>1611.6</v>
      </c>
      <c r="P55" s="26"/>
      <c r="Q55" s="30">
        <f t="shared" si="2"/>
        <v>1611.6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>
        <v>1</v>
      </c>
      <c r="O58" s="26">
        <v>99.76</v>
      </c>
      <c r="P58" s="26"/>
      <c r="Q58" s="30">
        <f t="shared" si="2"/>
        <v>99.76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>
        <v>1</v>
      </c>
      <c r="J60" s="25">
        <v>1</v>
      </c>
      <c r="K60" s="26">
        <v>240</v>
      </c>
      <c r="L60" s="26"/>
      <c r="M60" s="27">
        <f t="shared" si="1"/>
        <v>240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2</v>
      </c>
      <c r="J66" s="25">
        <v>2</v>
      </c>
      <c r="K66" s="26">
        <v>1386</v>
      </c>
      <c r="L66" s="26"/>
      <c r="M66" s="27">
        <f t="shared" si="1"/>
        <v>1386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>
        <v>1</v>
      </c>
      <c r="J67" s="25">
        <v>1</v>
      </c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>
        <v>1</v>
      </c>
      <c r="O69" s="26">
        <v>5021.91</v>
      </c>
      <c r="P69" s="26"/>
      <c r="Q69" s="30">
        <f t="shared" si="2"/>
        <v>5021.91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>
        <v>3</v>
      </c>
      <c r="O74" s="26">
        <f>2244.4+206.36</f>
        <v>2450.7600000000002</v>
      </c>
      <c r="P74" s="26"/>
      <c r="Q74" s="30">
        <f t="shared" ref="Q74:Q137" si="4">O74-P74</f>
        <v>2450.7600000000002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2</v>
      </c>
      <c r="J75" s="25">
        <v>2</v>
      </c>
      <c r="K75" s="26">
        <v>540</v>
      </c>
      <c r="L75" s="26">
        <v>540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2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475.2</v>
      </c>
      <c r="L79" s="26"/>
      <c r="M79" s="27">
        <f t="shared" si="3"/>
        <v>475.2</v>
      </c>
      <c r="N79" s="25">
        <v>1</v>
      </c>
      <c r="O79" s="26">
        <v>1102.52</v>
      </c>
      <c r="P79" s="26"/>
      <c r="Q79" s="30">
        <f t="shared" si="4"/>
        <v>1102.52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1</v>
      </c>
      <c r="K80" s="26">
        <v>478.92</v>
      </c>
      <c r="L80" s="26"/>
      <c r="M80" s="27">
        <f t="shared" si="3"/>
        <v>478.92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2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3</v>
      </c>
      <c r="I92" s="25">
        <v>1</v>
      </c>
      <c r="J92" s="25">
        <v>1</v>
      </c>
      <c r="K92" s="26">
        <v>1360</v>
      </c>
      <c r="L92" s="26">
        <v>1360</v>
      </c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2</v>
      </c>
      <c r="J93" s="25">
        <v>2</v>
      </c>
      <c r="K93" s="26">
        <v>1396.8</v>
      </c>
      <c r="L93" s="26"/>
      <c r="M93" s="27">
        <f t="shared" si="3"/>
        <v>1396.8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396</v>
      </c>
      <c r="L96" s="26"/>
      <c r="M96" s="27">
        <f t="shared" si="3"/>
        <v>396</v>
      </c>
      <c r="N96" s="25">
        <v>1</v>
      </c>
      <c r="O96" s="26">
        <v>20.3</v>
      </c>
      <c r="P96" s="26">
        <v>20.3</v>
      </c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3</v>
      </c>
      <c r="J97" s="25">
        <v>3</v>
      </c>
      <c r="K97" s="26">
        <v>6720</v>
      </c>
      <c r="L97" s="26">
        <v>6720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>
        <v>1</v>
      </c>
      <c r="O99" s="26">
        <v>2161.11</v>
      </c>
      <c r="P99" s="26"/>
      <c r="Q99" s="30">
        <f t="shared" si="4"/>
        <v>2161.11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2</v>
      </c>
      <c r="I101" s="25"/>
      <c r="J101" s="25"/>
      <c r="K101" s="26"/>
      <c r="L101" s="26"/>
      <c r="M101" s="27">
        <f t="shared" si="3"/>
        <v>0</v>
      </c>
      <c r="N101" s="25">
        <v>2</v>
      </c>
      <c r="O101" s="26">
        <v>1076.4000000000001</v>
      </c>
      <c r="P101" s="26"/>
      <c r="Q101" s="30">
        <f t="shared" si="4"/>
        <v>1076.4000000000001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>
        <v>2</v>
      </c>
      <c r="J103" s="25">
        <v>2</v>
      </c>
      <c r="K103" s="26">
        <v>2277.98</v>
      </c>
      <c r="L103" s="26"/>
      <c r="M103" s="27">
        <f t="shared" si="3"/>
        <v>2277.98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>
        <v>2</v>
      </c>
      <c r="J106" s="25">
        <v>3</v>
      </c>
      <c r="K106" s="26">
        <v>1280</v>
      </c>
      <c r="L106" s="26"/>
      <c r="M106" s="27">
        <f t="shared" si="3"/>
        <v>1280</v>
      </c>
      <c r="N106" s="25">
        <v>1</v>
      </c>
      <c r="O106" s="26">
        <v>2410.25</v>
      </c>
      <c r="P106" s="26"/>
      <c r="Q106" s="30">
        <f t="shared" si="4"/>
        <v>2410.25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>
        <v>1</v>
      </c>
      <c r="O111" s="26">
        <v>2160</v>
      </c>
      <c r="P111" s="26"/>
      <c r="Q111" s="30">
        <f t="shared" si="4"/>
        <v>2160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>
        <v>2</v>
      </c>
      <c r="O114" s="26">
        <v>6141.94</v>
      </c>
      <c r="P114" s="26"/>
      <c r="Q114" s="30">
        <f t="shared" si="4"/>
        <v>6141.94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>
        <v>2</v>
      </c>
      <c r="J116" s="25">
        <v>2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>
        <v>1</v>
      </c>
      <c r="J117" s="25">
        <v>2</v>
      </c>
      <c r="K117" s="26">
        <v>1921.6</v>
      </c>
      <c r="L117" s="26"/>
      <c r="M117" s="27">
        <f t="shared" si="3"/>
        <v>1921.6</v>
      </c>
      <c r="N117" s="25">
        <v>1</v>
      </c>
      <c r="O117" s="26">
        <v>2854.92</v>
      </c>
      <c r="P117" s="26"/>
      <c r="Q117" s="30">
        <f t="shared" si="4"/>
        <v>2854.92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1</v>
      </c>
      <c r="J118" s="25">
        <v>1</v>
      </c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2</v>
      </c>
      <c r="J121" s="25">
        <v>3</v>
      </c>
      <c r="K121" s="26">
        <v>2759.71</v>
      </c>
      <c r="L121" s="26"/>
      <c r="M121" s="27">
        <f t="shared" si="3"/>
        <v>2759.71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1</v>
      </c>
      <c r="J124" s="25">
        <v>1</v>
      </c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3</v>
      </c>
      <c r="I125" s="25"/>
      <c r="J125" s="25"/>
      <c r="K125" s="26"/>
      <c r="L125" s="26"/>
      <c r="M125" s="27">
        <f t="shared" si="3"/>
        <v>0</v>
      </c>
      <c r="N125" s="25">
        <v>4</v>
      </c>
      <c r="O125" s="26">
        <v>6056.22</v>
      </c>
      <c r="P125" s="26"/>
      <c r="Q125" s="30">
        <f t="shared" si="4"/>
        <v>6056.22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>
        <v>1</v>
      </c>
      <c r="J126" s="25">
        <v>1</v>
      </c>
      <c r="K126" s="26">
        <v>1440</v>
      </c>
      <c r="L126" s="26">
        <v>1440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2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1</v>
      </c>
      <c r="J130" s="25">
        <v>1</v>
      </c>
      <c r="K130" s="26">
        <v>1040</v>
      </c>
      <c r="L130" s="26">
        <v>1040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2</v>
      </c>
      <c r="J131" s="25">
        <v>2</v>
      </c>
      <c r="K131" s="26">
        <v>1405.25</v>
      </c>
      <c r="L131" s="26"/>
      <c r="M131" s="27">
        <f t="shared" si="3"/>
        <v>1405.25</v>
      </c>
      <c r="N131" s="25">
        <v>3</v>
      </c>
      <c r="O131" s="26">
        <v>6249.65</v>
      </c>
      <c r="P131" s="26"/>
      <c r="Q131" s="30">
        <f t="shared" si="4"/>
        <v>6249.65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>
        <v>1</v>
      </c>
      <c r="J132" s="25">
        <v>2</v>
      </c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2</v>
      </c>
      <c r="J133" s="25">
        <v>2</v>
      </c>
      <c r="K133" s="26">
        <v>1147.3399999999999</v>
      </c>
      <c r="L133" s="26"/>
      <c r="M133" s="27">
        <f t="shared" si="3"/>
        <v>1147.3399999999999</v>
      </c>
      <c r="N133" s="25">
        <v>1</v>
      </c>
      <c r="O133" s="26">
        <v>720</v>
      </c>
      <c r="P133" s="26"/>
      <c r="Q133" s="30">
        <f t="shared" si="4"/>
        <v>720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1</v>
      </c>
      <c r="J135" s="25">
        <v>1</v>
      </c>
      <c r="K135" s="26">
        <v>768</v>
      </c>
      <c r="L135" s="26"/>
      <c r="M135" s="27">
        <f t="shared" si="3"/>
        <v>768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>
        <v>2</v>
      </c>
      <c r="J148" s="25">
        <v>4</v>
      </c>
      <c r="K148" s="26">
        <v>2587.46</v>
      </c>
      <c r="L148" s="26"/>
      <c r="M148" s="27">
        <f t="shared" si="5"/>
        <v>2587.46</v>
      </c>
      <c r="N148" s="25">
        <v>5</v>
      </c>
      <c r="O148" s="26">
        <v>5518.17</v>
      </c>
      <c r="P148" s="26"/>
      <c r="Q148" s="30">
        <f t="shared" si="6"/>
        <v>5518.17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2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>
        <v>1</v>
      </c>
      <c r="J151" s="25">
        <v>1</v>
      </c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>
        <v>1</v>
      </c>
      <c r="O154" s="26">
        <v>2528.06</v>
      </c>
      <c r="P154" s="26"/>
      <c r="Q154" s="30">
        <f t="shared" si="6"/>
        <v>2528.06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2</v>
      </c>
      <c r="I157" s="25"/>
      <c r="J157" s="25"/>
      <c r="K157" s="26"/>
      <c r="L157" s="26"/>
      <c r="M157" s="27">
        <f t="shared" si="5"/>
        <v>0</v>
      </c>
      <c r="N157" s="25">
        <v>5</v>
      </c>
      <c r="O157" s="26">
        <v>8911.2099999999991</v>
      </c>
      <c r="P157" s="26"/>
      <c r="Q157" s="30">
        <f t="shared" si="6"/>
        <v>8911.2099999999991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>
        <v>1</v>
      </c>
      <c r="J159" s="25">
        <v>1</v>
      </c>
      <c r="K159" s="26">
        <v>719.04</v>
      </c>
      <c r="L159" s="26"/>
      <c r="M159" s="27">
        <f t="shared" si="5"/>
        <v>719.04</v>
      </c>
      <c r="N159" s="25">
        <v>10</v>
      </c>
      <c r="O159" s="26">
        <v>5600</v>
      </c>
      <c r="P159" s="26"/>
      <c r="Q159" s="30">
        <f t="shared" si="6"/>
        <v>5600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/>
      <c r="M161" s="27">
        <f t="shared" si="5"/>
        <v>0</v>
      </c>
      <c r="N161" s="25">
        <v>1</v>
      </c>
      <c r="O161" s="26">
        <v>204</v>
      </c>
      <c r="P161" s="26"/>
      <c r="Q161" s="30">
        <f t="shared" si="6"/>
        <v>204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v>1</v>
      </c>
      <c r="I162" s="25">
        <v>1</v>
      </c>
      <c r="J162" s="25">
        <v>1</v>
      </c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/>
      <c r="K163" s="26"/>
      <c r="L163" s="26"/>
      <c r="M163" s="27">
        <f t="shared" si="5"/>
        <v>0</v>
      </c>
      <c r="N163" s="25">
        <v>1</v>
      </c>
      <c r="O163" s="26">
        <v>1283.18</v>
      </c>
      <c r="P163" s="26"/>
      <c r="Q163" s="30">
        <f t="shared" si="6"/>
        <v>1283.18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>
        <v>1</v>
      </c>
      <c r="J166" s="25">
        <v>1</v>
      </c>
      <c r="K166" s="26">
        <v>1360</v>
      </c>
      <c r="L166" s="26">
        <v>1360</v>
      </c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6</v>
      </c>
      <c r="O167" s="26">
        <v>7992.13</v>
      </c>
      <c r="P167" s="26"/>
      <c r="Q167" s="30">
        <f t="shared" si="6"/>
        <v>7992.13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1</v>
      </c>
      <c r="J171" s="25">
        <v>1</v>
      </c>
      <c r="K171" s="26">
        <v>1766.14</v>
      </c>
      <c r="L171" s="26"/>
      <c r="M171" s="27">
        <f t="shared" si="5"/>
        <v>1766.14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2</v>
      </c>
      <c r="J173" s="25">
        <v>2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1</v>
      </c>
      <c r="J174" s="25">
        <v>1</v>
      </c>
      <c r="K174" s="26">
        <v>1754.44</v>
      </c>
      <c r="L174" s="26"/>
      <c r="M174" s="27">
        <f t="shared" si="5"/>
        <v>1754.44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5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>
        <v>2</v>
      </c>
      <c r="J177" s="25">
        <v>2</v>
      </c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77</v>
      </c>
      <c r="I179" s="44">
        <f t="shared" si="7"/>
        <v>59</v>
      </c>
      <c r="J179" s="44">
        <f t="shared" si="7"/>
        <v>69</v>
      </c>
      <c r="K179" s="45">
        <f t="shared" si="7"/>
        <v>45347.069999999992</v>
      </c>
      <c r="L179" s="45">
        <f t="shared" si="7"/>
        <v>13340</v>
      </c>
      <c r="M179" s="45">
        <f t="shared" si="7"/>
        <v>32007.069999999996</v>
      </c>
      <c r="N179" s="44">
        <f t="shared" si="7"/>
        <v>70</v>
      </c>
      <c r="O179" s="45">
        <f t="shared" si="7"/>
        <v>98184</v>
      </c>
      <c r="P179" s="45">
        <f t="shared" si="7"/>
        <v>20.3</v>
      </c>
      <c r="Q179" s="45">
        <f t="shared" si="7"/>
        <v>98163.699999999983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1" workbookViewId="0">
      <selection activeCell="A152" sqref="A152:XFD15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1</v>
      </c>
      <c r="K10" s="26">
        <v>3705.1</v>
      </c>
      <c r="L10" s="26"/>
      <c r="M10" s="27">
        <f t="shared" ref="M10:M73" si="1">K10-L10</f>
        <v>3705.1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1</v>
      </c>
      <c r="J11" s="25">
        <v>1</v>
      </c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>
        <v>1</v>
      </c>
      <c r="K14" s="26">
        <v>240</v>
      </c>
      <c r="L14" s="26"/>
      <c r="M14" s="27">
        <f t="shared" si="1"/>
        <v>240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3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/>
      <c r="J22" s="25">
        <v>1</v>
      </c>
      <c r="K22" s="26">
        <v>192</v>
      </c>
      <c r="L22" s="26"/>
      <c r="M22" s="27">
        <f t="shared" si="1"/>
        <v>192</v>
      </c>
      <c r="N22" s="25">
        <v>1</v>
      </c>
      <c r="O22" s="26">
        <v>1440</v>
      </c>
      <c r="P22" s="26"/>
      <c r="Q22" s="30">
        <f t="shared" si="2"/>
        <v>1440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>
        <v>3</v>
      </c>
      <c r="J23" s="25">
        <v>3</v>
      </c>
      <c r="K23" s="26">
        <v>480</v>
      </c>
      <c r="L23" s="26">
        <v>480</v>
      </c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>
        <v>5</v>
      </c>
      <c r="J25" s="25">
        <v>5</v>
      </c>
      <c r="K25" s="26">
        <v>1776</v>
      </c>
      <c r="L25" s="26">
        <v>1776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>
        <v>8</v>
      </c>
      <c r="O28" s="26">
        <v>1008</v>
      </c>
      <c r="P28" s="26"/>
      <c r="Q28" s="30">
        <f t="shared" si="2"/>
        <v>1008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2</v>
      </c>
      <c r="J35" s="25">
        <v>2</v>
      </c>
      <c r="K35" s="26">
        <v>849</v>
      </c>
      <c r="L35" s="26"/>
      <c r="M35" s="27">
        <f t="shared" si="1"/>
        <v>849</v>
      </c>
      <c r="N35" s="25">
        <v>4</v>
      </c>
      <c r="O35" s="26">
        <v>5199.79</v>
      </c>
      <c r="P35" s="26"/>
      <c r="Q35" s="30">
        <f t="shared" si="2"/>
        <v>5199.79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>
        <v>1</v>
      </c>
      <c r="K37" s="26">
        <v>1064.25</v>
      </c>
      <c r="L37" s="26"/>
      <c r="M37" s="27">
        <f t="shared" si="1"/>
        <v>1064.25</v>
      </c>
      <c r="N37" s="25">
        <v>2</v>
      </c>
      <c r="O37" s="26">
        <v>1044.48</v>
      </c>
      <c r="P37" s="26"/>
      <c r="Q37" s="30">
        <f t="shared" si="2"/>
        <v>1044.48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2</v>
      </c>
      <c r="J39" s="25">
        <v>2</v>
      </c>
      <c r="K39" s="26">
        <v>960</v>
      </c>
      <c r="L39" s="26">
        <v>960</v>
      </c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1</v>
      </c>
      <c r="O42" s="26">
        <v>3002.88</v>
      </c>
      <c r="P42" s="26"/>
      <c r="Q42" s="30">
        <f t="shared" si="2"/>
        <v>3002.88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>
        <v>1</v>
      </c>
      <c r="J47" s="25">
        <v>1</v>
      </c>
      <c r="K47" s="26">
        <v>613.79999999999995</v>
      </c>
      <c r="L47" s="26"/>
      <c r="M47" s="27">
        <f t="shared" si="1"/>
        <v>613.79999999999995</v>
      </c>
      <c r="N47" s="25">
        <v>1</v>
      </c>
      <c r="O47" s="26">
        <v>10578.82</v>
      </c>
      <c r="P47" s="26"/>
      <c r="Q47" s="30">
        <f t="shared" si="2"/>
        <v>10578.82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1166.67</v>
      </c>
      <c r="L49" s="26"/>
      <c r="M49" s="27">
        <f t="shared" si="1"/>
        <v>1166.67</v>
      </c>
      <c r="N49" s="25">
        <v>2</v>
      </c>
      <c r="O49" s="26">
        <v>7932.26</v>
      </c>
      <c r="P49" s="26"/>
      <c r="Q49" s="30">
        <f t="shared" si="2"/>
        <v>7932.26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>
        <v>1</v>
      </c>
      <c r="O53" s="26">
        <v>2589.52</v>
      </c>
      <c r="P53" s="26"/>
      <c r="Q53" s="30">
        <f t="shared" si="2"/>
        <v>2589.52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>
        <v>1</v>
      </c>
      <c r="O55" s="26">
        <v>627.29999999999995</v>
      </c>
      <c r="P55" s="26"/>
      <c r="Q55" s="30">
        <f t="shared" si="2"/>
        <v>627.29999999999995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>
        <v>1</v>
      </c>
      <c r="K56" s="26">
        <v>2026.08</v>
      </c>
      <c r="L56" s="26"/>
      <c r="M56" s="27">
        <f t="shared" si="1"/>
        <v>2026.08</v>
      </c>
      <c r="N56" s="25">
        <v>1</v>
      </c>
      <c r="O56" s="26">
        <v>2057.1</v>
      </c>
      <c r="P56" s="26"/>
      <c r="Q56" s="30">
        <f t="shared" si="2"/>
        <v>2057.1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>
        <v>2</v>
      </c>
      <c r="O58" s="26">
        <v>14546.48</v>
      </c>
      <c r="P58" s="26"/>
      <c r="Q58" s="30">
        <f t="shared" si="2"/>
        <v>14546.48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>
        <v>1</v>
      </c>
      <c r="O60" s="26">
        <v>3704.19</v>
      </c>
      <c r="P60" s="26"/>
      <c r="Q60" s="30">
        <f t="shared" si="2"/>
        <v>3704.19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>
        <v>6</v>
      </c>
      <c r="O61" s="26">
        <f>3752.81+732.6</f>
        <v>4485.41</v>
      </c>
      <c r="P61" s="26"/>
      <c r="Q61" s="30">
        <f t="shared" si="2"/>
        <v>4485.41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>
        <v>3</v>
      </c>
      <c r="O63" s="26">
        <v>2404.8000000000002</v>
      </c>
      <c r="P63" s="26"/>
      <c r="Q63" s="30">
        <f t="shared" si="2"/>
        <v>2404.8000000000002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>
        <v>1</v>
      </c>
      <c r="O66" s="26">
        <v>1500.8</v>
      </c>
      <c r="P66" s="26"/>
      <c r="Q66" s="30">
        <f t="shared" si="2"/>
        <v>1500.8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>
        <v>1</v>
      </c>
      <c r="J67" s="25">
        <v>1</v>
      </c>
      <c r="K67" s="26">
        <v>400</v>
      </c>
      <c r="L67" s="26">
        <v>400</v>
      </c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>
        <v>20</v>
      </c>
      <c r="O68" s="26">
        <f>4866.64+980</f>
        <v>5846.64</v>
      </c>
      <c r="P68" s="26"/>
      <c r="Q68" s="30">
        <f t="shared" si="2"/>
        <v>5846.64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1</v>
      </c>
      <c r="J74" s="25">
        <v>2</v>
      </c>
      <c r="K74" s="26">
        <v>2220</v>
      </c>
      <c r="L74" s="26"/>
      <c r="M74" s="27">
        <f t="shared" ref="M74:M137" si="3">K74-L74</f>
        <v>2220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1996.8</v>
      </c>
      <c r="L79" s="26"/>
      <c r="M79" s="27">
        <f t="shared" si="3"/>
        <v>1996.8</v>
      </c>
      <c r="N79" s="25">
        <v>1</v>
      </c>
      <c r="O79" s="26">
        <v>1561.09</v>
      </c>
      <c r="P79" s="26"/>
      <c r="Q79" s="30">
        <f t="shared" si="4"/>
        <v>1561.09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>
        <v>4</v>
      </c>
      <c r="J80" s="25">
        <v>4</v>
      </c>
      <c r="K80" s="26">
        <v>1157.3599999999999</v>
      </c>
      <c r="L80" s="26"/>
      <c r="M80" s="27">
        <f t="shared" si="3"/>
        <v>1157.3599999999999</v>
      </c>
      <c r="N80" s="25">
        <v>2</v>
      </c>
      <c r="O80" s="26">
        <v>7013.69</v>
      </c>
      <c r="P80" s="26"/>
      <c r="Q80" s="30">
        <f t="shared" si="4"/>
        <v>7013.69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1</v>
      </c>
      <c r="J93" s="25">
        <v>1</v>
      </c>
      <c r="K93" s="26">
        <v>632.02</v>
      </c>
      <c r="L93" s="26"/>
      <c r="M93" s="27">
        <f t="shared" si="3"/>
        <v>632.02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>
        <v>1</v>
      </c>
      <c r="J105" s="25">
        <v>1</v>
      </c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>
        <v>3</v>
      </c>
      <c r="O106" s="26">
        <v>1729.14</v>
      </c>
      <c r="P106" s="26"/>
      <c r="Q106" s="30">
        <f t="shared" si="4"/>
        <v>1729.14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1</v>
      </c>
      <c r="J109" s="25">
        <v>3</v>
      </c>
      <c r="K109" s="26">
        <v>2043.44</v>
      </c>
      <c r="L109" s="26"/>
      <c r="M109" s="27">
        <f t="shared" si="3"/>
        <v>2043.44</v>
      </c>
      <c r="N109" s="25">
        <v>1</v>
      </c>
      <c r="O109" s="26">
        <v>795.87</v>
      </c>
      <c r="P109" s="26"/>
      <c r="Q109" s="30">
        <f t="shared" si="4"/>
        <v>795.87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949.46</v>
      </c>
      <c r="P112" s="26"/>
      <c r="Q112" s="30">
        <f t="shared" si="4"/>
        <v>949.46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2</v>
      </c>
      <c r="J114" s="25">
        <v>3</v>
      </c>
      <c r="K114" s="26">
        <v>2166.06</v>
      </c>
      <c r="L114" s="26"/>
      <c r="M114" s="27">
        <f t="shared" si="3"/>
        <v>2166.06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>
        <v>400</v>
      </c>
      <c r="L118" s="26">
        <v>400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>
        <v>1</v>
      </c>
      <c r="O119" s="26">
        <v>1720.81</v>
      </c>
      <c r="P119" s="26"/>
      <c r="Q119" s="30">
        <f t="shared" si="4"/>
        <v>1720.81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>
        <v>3</v>
      </c>
      <c r="J120" s="25">
        <v>3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>
        <v>4</v>
      </c>
      <c r="J125" s="25">
        <v>4</v>
      </c>
      <c r="K125" s="26">
        <v>3716.29</v>
      </c>
      <c r="L125" s="26"/>
      <c r="M125" s="27">
        <f t="shared" si="3"/>
        <v>3716.29</v>
      </c>
      <c r="N125" s="25">
        <v>2</v>
      </c>
      <c r="O125" s="26">
        <v>7488</v>
      </c>
      <c r="P125" s="26"/>
      <c r="Q125" s="30">
        <f t="shared" si="4"/>
        <v>7488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>
        <v>3</v>
      </c>
      <c r="O131" s="26">
        <v>20852.27</v>
      </c>
      <c r="P131" s="26"/>
      <c r="Q131" s="30">
        <f t="shared" si="4"/>
        <v>20852.27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>
        <v>1120</v>
      </c>
      <c r="L132" s="26">
        <v>1120</v>
      </c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1</v>
      </c>
      <c r="J133" s="25">
        <v>1</v>
      </c>
      <c r="K133" s="26">
        <v>144</v>
      </c>
      <c r="L133" s="26"/>
      <c r="M133" s="27">
        <f t="shared" si="3"/>
        <v>144</v>
      </c>
      <c r="N133" s="25">
        <v>4</v>
      </c>
      <c r="O133" s="26">
        <f>1504.4+280</f>
        <v>1784.4</v>
      </c>
      <c r="P133" s="26"/>
      <c r="Q133" s="30">
        <f t="shared" si="4"/>
        <v>1784.4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2</v>
      </c>
      <c r="J135" s="25">
        <v>2</v>
      </c>
      <c r="K135" s="26">
        <v>3232.42</v>
      </c>
      <c r="L135" s="26"/>
      <c r="M135" s="27">
        <f t="shared" si="3"/>
        <v>3232.42</v>
      </c>
      <c r="N135" s="25">
        <v>1</v>
      </c>
      <c r="O135" s="26">
        <v>1440</v>
      </c>
      <c r="P135" s="26"/>
      <c r="Q135" s="30">
        <f t="shared" si="4"/>
        <v>1440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>
        <v>1</v>
      </c>
      <c r="J140" s="25">
        <v>1</v>
      </c>
      <c r="K140" s="26">
        <v>880</v>
      </c>
      <c r="L140" s="26">
        <v>880</v>
      </c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3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>
        <v>1</v>
      </c>
      <c r="J151" s="25">
        <v>1</v>
      </c>
      <c r="K151" s="26">
        <v>300</v>
      </c>
      <c r="L151" s="26">
        <v>300</v>
      </c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>
        <v>1</v>
      </c>
      <c r="J162" s="25">
        <v>1</v>
      </c>
      <c r="K162" s="26">
        <v>480</v>
      </c>
      <c r="L162" s="26">
        <v>480</v>
      </c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-1</v>
      </c>
      <c r="I168" s="25">
        <v>3</v>
      </c>
      <c r="J168" s="25">
        <v>3</v>
      </c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>
        <v>800</v>
      </c>
      <c r="L173" s="26">
        <v>800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6</v>
      </c>
      <c r="J177" s="25">
        <v>6</v>
      </c>
      <c r="K177" s="26">
        <v>2000</v>
      </c>
      <c r="L177" s="26">
        <v>2000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33</v>
      </c>
      <c r="I179" s="44">
        <f t="shared" si="7"/>
        <v>52</v>
      </c>
      <c r="J179" s="44">
        <f t="shared" si="7"/>
        <v>60</v>
      </c>
      <c r="K179" s="45">
        <f t="shared" si="7"/>
        <v>36761.29</v>
      </c>
      <c r="L179" s="45">
        <f t="shared" si="7"/>
        <v>9596</v>
      </c>
      <c r="M179" s="45">
        <f t="shared" si="7"/>
        <v>27165.29</v>
      </c>
      <c r="N179" s="44">
        <f t="shared" si="7"/>
        <v>74</v>
      </c>
      <c r="O179" s="45">
        <f t="shared" si="7"/>
        <v>113303.20000000001</v>
      </c>
      <c r="P179" s="45">
        <f t="shared" si="7"/>
        <v>0</v>
      </c>
      <c r="Q179" s="45">
        <f t="shared" si="7"/>
        <v>113303.20000000001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6"/>
  <sheetViews>
    <sheetView topLeftCell="L125" workbookViewId="0">
      <selection activeCell="R125" sqref="R125"/>
    </sheetView>
  </sheetViews>
  <sheetFormatPr defaultColWidth="9" defaultRowHeight="15"/>
  <cols>
    <col min="1" max="1" width="4" style="3"/>
    <col min="2" max="2" width="34" style="3"/>
    <col min="3" max="3" width="9.5703125" style="3"/>
    <col min="4" max="4" width="8.28515625" style="3"/>
    <col min="5" max="5" width="23.28515625" style="3"/>
    <col min="6" max="6" width="17.85546875" style="3"/>
    <col min="7" max="7" width="24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 ht="12.75" customHeight="1">
      <c r="A5"/>
      <c r="B5"/>
      <c r="C5"/>
      <c r="D5"/>
      <c r="E5"/>
      <c r="F5" s="22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4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8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8">
        <f t="shared" si="0"/>
        <v>13</v>
      </c>
      <c r="N9" s="8">
        <f t="shared" si="0"/>
        <v>14</v>
      </c>
      <c r="O9" s="8">
        <f t="shared" si="0"/>
        <v>15</v>
      </c>
      <c r="P9" s="8">
        <f t="shared" si="0"/>
        <v>16</v>
      </c>
      <c r="Q9" s="8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55">
        <v>1</v>
      </c>
      <c r="G10" s="33" t="s">
        <v>31</v>
      </c>
      <c r="H10" s="48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55" t="s">
        <v>314</v>
      </c>
      <c r="G11" s="33" t="s">
        <v>33</v>
      </c>
      <c r="H11" s="48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54">
        <v>2</v>
      </c>
      <c r="G12" s="33" t="s">
        <v>31</v>
      </c>
      <c r="H12" s="48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55">
        <v>3</v>
      </c>
      <c r="G13" s="33" t="s">
        <v>31</v>
      </c>
      <c r="H13" s="48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55">
        <v>5</v>
      </c>
      <c r="G14" s="33" t="s">
        <v>31</v>
      </c>
      <c r="H14" s="48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55">
        <v>6</v>
      </c>
      <c r="G15" s="33" t="s">
        <v>31</v>
      </c>
      <c r="H15" s="48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55">
        <v>8</v>
      </c>
      <c r="G16" s="33" t="s">
        <v>31</v>
      </c>
      <c r="H16" s="48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55" t="s">
        <v>315</v>
      </c>
      <c r="G17" s="33" t="s">
        <v>47</v>
      </c>
      <c r="H17" s="48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55">
        <v>10</v>
      </c>
      <c r="G18" s="33" t="s">
        <v>31</v>
      </c>
      <c r="H18" s="48">
        <v>2</v>
      </c>
      <c r="I18" s="25"/>
      <c r="J18" s="25"/>
      <c r="K18" s="26"/>
      <c r="L18" s="26"/>
      <c r="M18" s="27">
        <f t="shared" si="1"/>
        <v>0</v>
      </c>
      <c r="N18" s="25">
        <v>4</v>
      </c>
      <c r="O18" s="26"/>
      <c r="P18" s="26"/>
      <c r="Q18" s="30">
        <f t="shared" si="2"/>
        <v>0</v>
      </c>
    </row>
    <row r="19" spans="1:17">
      <c r="A19" s="10">
        <v>10</v>
      </c>
      <c r="B19" s="11" t="s">
        <v>52</v>
      </c>
      <c r="C19" s="12" t="s">
        <v>28</v>
      </c>
      <c r="D19" s="11"/>
      <c r="E19" s="13" t="s">
        <v>53</v>
      </c>
      <c r="F19" s="55">
        <v>11</v>
      </c>
      <c r="G19" s="33" t="s">
        <v>31</v>
      </c>
      <c r="H19" s="48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57</v>
      </c>
      <c r="C20" s="12" t="s">
        <v>28</v>
      </c>
      <c r="D20" s="11"/>
      <c r="E20" s="13" t="s">
        <v>37</v>
      </c>
      <c r="F20" s="55">
        <v>14</v>
      </c>
      <c r="G20" s="33" t="s">
        <v>31</v>
      </c>
      <c r="H20" s="48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60</v>
      </c>
      <c r="C21" s="12" t="s">
        <v>28</v>
      </c>
      <c r="D21" s="11"/>
      <c r="E21" s="13" t="s">
        <v>61</v>
      </c>
      <c r="F21" s="55">
        <v>15</v>
      </c>
      <c r="G21" s="33" t="s">
        <v>31</v>
      </c>
      <c r="H21" s="48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60</v>
      </c>
      <c r="C22" s="12" t="s">
        <v>28</v>
      </c>
      <c r="D22" s="11"/>
      <c r="E22" s="13" t="s">
        <v>61</v>
      </c>
      <c r="F22" s="55" t="s">
        <v>316</v>
      </c>
      <c r="G22" s="33" t="s">
        <v>51</v>
      </c>
      <c r="H22" s="48">
        <v>1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64</v>
      </c>
      <c r="C23" s="12" t="s">
        <v>28</v>
      </c>
      <c r="D23" s="11"/>
      <c r="E23" s="13" t="s">
        <v>29</v>
      </c>
      <c r="F23" s="55">
        <v>18</v>
      </c>
      <c r="G23" s="33" t="s">
        <v>31</v>
      </c>
      <c r="H23" s="48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64</v>
      </c>
      <c r="C24" s="12" t="s">
        <v>28</v>
      </c>
      <c r="D24" s="11"/>
      <c r="E24" s="13" t="s">
        <v>29</v>
      </c>
      <c r="F24" s="55" t="s">
        <v>317</v>
      </c>
      <c r="G24" s="33" t="s">
        <v>33</v>
      </c>
      <c r="H24" s="48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67</v>
      </c>
      <c r="C25" s="12" t="s">
        <v>28</v>
      </c>
      <c r="D25" s="11"/>
      <c r="E25" s="13" t="s">
        <v>35</v>
      </c>
      <c r="F25" s="55">
        <v>19</v>
      </c>
      <c r="G25" s="33" t="s">
        <v>31</v>
      </c>
      <c r="H25" s="48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70</v>
      </c>
      <c r="C26" s="12" t="s">
        <v>28</v>
      </c>
      <c r="D26" s="11"/>
      <c r="E26" s="13" t="s">
        <v>37</v>
      </c>
      <c r="F26" s="54">
        <v>21</v>
      </c>
      <c r="G26" s="33" t="s">
        <v>31</v>
      </c>
      <c r="H26" s="48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71</v>
      </c>
      <c r="C27" s="12" t="s">
        <v>28</v>
      </c>
      <c r="D27" s="11"/>
      <c r="E27" s="13" t="s">
        <v>53</v>
      </c>
      <c r="F27" s="55">
        <v>23</v>
      </c>
      <c r="G27" s="33" t="s">
        <v>31</v>
      </c>
      <c r="H27" s="48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74</v>
      </c>
      <c r="C28" s="12" t="s">
        <v>28</v>
      </c>
      <c r="D28" s="11"/>
      <c r="E28" s="13" t="s">
        <v>53</v>
      </c>
      <c r="F28" s="55">
        <v>25</v>
      </c>
      <c r="G28" s="33" t="s">
        <v>31</v>
      </c>
      <c r="H28" s="48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77</v>
      </c>
      <c r="C29" s="12" t="s">
        <v>28</v>
      </c>
      <c r="D29" s="11"/>
      <c r="E29" s="13" t="s">
        <v>37</v>
      </c>
      <c r="F29" s="55">
        <v>26</v>
      </c>
      <c r="G29" s="33" t="s">
        <v>31</v>
      </c>
      <c r="H29" s="48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79</v>
      </c>
      <c r="C30" s="12" t="s">
        <v>28</v>
      </c>
      <c r="D30" s="11"/>
      <c r="E30" s="13" t="s">
        <v>37</v>
      </c>
      <c r="F30" s="55">
        <v>28</v>
      </c>
      <c r="G30" s="33" t="s">
        <v>31</v>
      </c>
      <c r="H30" s="48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81</v>
      </c>
      <c r="C31" s="12" t="s">
        <v>28</v>
      </c>
      <c r="D31" s="11"/>
      <c r="E31" s="13" t="s">
        <v>82</v>
      </c>
      <c r="F31" s="55">
        <v>29</v>
      </c>
      <c r="G31" s="33" t="s">
        <v>31</v>
      </c>
      <c r="H31" s="48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86</v>
      </c>
      <c r="C32" s="12" t="s">
        <v>28</v>
      </c>
      <c r="D32" s="11"/>
      <c r="E32" s="13" t="s">
        <v>87</v>
      </c>
      <c r="F32" s="55">
        <v>30</v>
      </c>
      <c r="G32" s="33" t="s">
        <v>31</v>
      </c>
      <c r="H32" s="48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86</v>
      </c>
      <c r="C33" s="12" t="s">
        <v>28</v>
      </c>
      <c r="D33" s="11"/>
      <c r="E33" s="13" t="s">
        <v>87</v>
      </c>
      <c r="F33" s="55" t="s">
        <v>318</v>
      </c>
      <c r="G33" s="33" t="s">
        <v>33</v>
      </c>
      <c r="H33" s="48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90</v>
      </c>
      <c r="C34" s="12" t="s">
        <v>28</v>
      </c>
      <c r="D34" s="11"/>
      <c r="E34" s="13" t="s">
        <v>91</v>
      </c>
      <c r="F34" s="55">
        <v>32</v>
      </c>
      <c r="G34" s="33" t="s">
        <v>31</v>
      </c>
      <c r="H34" s="48">
        <v>1</v>
      </c>
      <c r="I34" s="25"/>
      <c r="J34" s="25"/>
      <c r="K34" s="26"/>
      <c r="L34" s="26"/>
      <c r="M34" s="27">
        <f t="shared" si="1"/>
        <v>0</v>
      </c>
      <c r="N34" s="25">
        <v>1</v>
      </c>
      <c r="O34" s="26"/>
      <c r="P34" s="26"/>
      <c r="Q34" s="30">
        <f t="shared" si="2"/>
        <v>0</v>
      </c>
    </row>
    <row r="35" spans="1:17">
      <c r="A35" s="10">
        <v>26</v>
      </c>
      <c r="B35" s="11" t="s">
        <v>94</v>
      </c>
      <c r="C35" s="12" t="s">
        <v>28</v>
      </c>
      <c r="D35" s="11"/>
      <c r="E35" s="13" t="s">
        <v>44</v>
      </c>
      <c r="F35" s="55">
        <v>34</v>
      </c>
      <c r="G35" s="33" t="s">
        <v>31</v>
      </c>
      <c r="H35" s="48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96</v>
      </c>
      <c r="C36" s="12" t="s">
        <v>28</v>
      </c>
      <c r="D36" s="11"/>
      <c r="E36" s="13" t="s">
        <v>37</v>
      </c>
      <c r="F36" s="54">
        <v>36</v>
      </c>
      <c r="G36" s="33" t="s">
        <v>31</v>
      </c>
      <c r="H36" s="48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97</v>
      </c>
      <c r="C37" s="12" t="s">
        <v>28</v>
      </c>
      <c r="D37" s="11"/>
      <c r="E37" s="13" t="s">
        <v>98</v>
      </c>
      <c r="F37" s="54">
        <v>37</v>
      </c>
      <c r="G37" s="33" t="s">
        <v>31</v>
      </c>
      <c r="H37" s="48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99</v>
      </c>
      <c r="C38" s="12" t="s">
        <v>28</v>
      </c>
      <c r="D38" s="11"/>
      <c r="E38" s="13" t="s">
        <v>100</v>
      </c>
      <c r="F38" s="55">
        <v>38</v>
      </c>
      <c r="G38" s="33" t="s">
        <v>31</v>
      </c>
      <c r="H38" s="48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99</v>
      </c>
      <c r="C39" s="12" t="s">
        <v>28</v>
      </c>
      <c r="D39" s="11"/>
      <c r="E39" s="13" t="s">
        <v>100</v>
      </c>
      <c r="F39" s="55" t="s">
        <v>319</v>
      </c>
      <c r="G39" s="33" t="s">
        <v>47</v>
      </c>
      <c r="H39" s="48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103</v>
      </c>
      <c r="C40" s="12" t="s">
        <v>28</v>
      </c>
      <c r="D40" s="11"/>
      <c r="E40" s="13" t="s">
        <v>37</v>
      </c>
      <c r="F40" s="55">
        <v>39</v>
      </c>
      <c r="G40" s="33" t="s">
        <v>31</v>
      </c>
      <c r="H40" s="48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105</v>
      </c>
      <c r="C41" s="12" t="s">
        <v>28</v>
      </c>
      <c r="D41" s="11"/>
      <c r="E41" s="13" t="s">
        <v>106</v>
      </c>
      <c r="F41" s="55">
        <v>41</v>
      </c>
      <c r="G41" s="33" t="s">
        <v>31</v>
      </c>
      <c r="H41" s="48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105</v>
      </c>
      <c r="C42" s="12" t="s">
        <v>28</v>
      </c>
      <c r="D42" s="11"/>
      <c r="E42" s="13" t="s">
        <v>106</v>
      </c>
      <c r="F42" s="55" t="s">
        <v>320</v>
      </c>
      <c r="G42" s="33" t="s">
        <v>33</v>
      </c>
      <c r="H42" s="48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109</v>
      </c>
      <c r="C43" s="12" t="s">
        <v>28</v>
      </c>
      <c r="D43" s="11"/>
      <c r="E43" s="13" t="s">
        <v>37</v>
      </c>
      <c r="F43" s="54">
        <v>42</v>
      </c>
      <c r="G43" s="33" t="s">
        <v>31</v>
      </c>
      <c r="H43" s="48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110</v>
      </c>
      <c r="C44" s="12" t="s">
        <v>28</v>
      </c>
      <c r="D44" s="11"/>
      <c r="E44" s="13" t="s">
        <v>37</v>
      </c>
      <c r="F44" s="55">
        <v>43</v>
      </c>
      <c r="G44" s="33" t="s">
        <v>31</v>
      </c>
      <c r="H44" s="48">
        <v>1</v>
      </c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113</v>
      </c>
      <c r="C45" s="12" t="s">
        <v>28</v>
      </c>
      <c r="D45" s="11"/>
      <c r="E45" s="13" t="s">
        <v>37</v>
      </c>
      <c r="F45" s="55">
        <v>46</v>
      </c>
      <c r="G45" s="33" t="s">
        <v>31</v>
      </c>
      <c r="H45" s="48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115</v>
      </c>
      <c r="C46" s="12" t="s">
        <v>28</v>
      </c>
      <c r="D46" s="11"/>
      <c r="E46" s="13" t="s">
        <v>98</v>
      </c>
      <c r="F46" s="55">
        <v>47</v>
      </c>
      <c r="G46" s="33" t="s">
        <v>31</v>
      </c>
      <c r="H46" s="48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117</v>
      </c>
      <c r="C47" s="12" t="s">
        <v>28</v>
      </c>
      <c r="D47" s="11"/>
      <c r="E47" s="13" t="s">
        <v>29</v>
      </c>
      <c r="F47" s="54">
        <v>48</v>
      </c>
      <c r="G47" s="33" t="s">
        <v>31</v>
      </c>
      <c r="H47" s="48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118</v>
      </c>
      <c r="C48" s="12" t="s">
        <v>28</v>
      </c>
      <c r="D48" s="11"/>
      <c r="E48" s="13" t="s">
        <v>119</v>
      </c>
      <c r="F48" s="55">
        <v>49</v>
      </c>
      <c r="G48" s="33" t="s">
        <v>31</v>
      </c>
      <c r="H48" s="48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122</v>
      </c>
      <c r="C49" s="12" t="s">
        <v>28</v>
      </c>
      <c r="D49" s="11"/>
      <c r="E49" s="13" t="s">
        <v>29</v>
      </c>
      <c r="F49" s="55">
        <v>52</v>
      </c>
      <c r="G49" s="33" t="s">
        <v>31</v>
      </c>
      <c r="H49" s="48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124</v>
      </c>
      <c r="C50" s="12" t="s">
        <v>28</v>
      </c>
      <c r="D50" s="11"/>
      <c r="E50" s="13" t="s">
        <v>37</v>
      </c>
      <c r="F50" s="54">
        <v>53</v>
      </c>
      <c r="G50" s="33" t="s">
        <v>31</v>
      </c>
      <c r="H50" s="48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126</v>
      </c>
      <c r="C51" s="12" t="s">
        <v>28</v>
      </c>
      <c r="D51" s="11"/>
      <c r="E51" s="13" t="s">
        <v>91</v>
      </c>
      <c r="F51" s="55">
        <v>57</v>
      </c>
      <c r="G51" s="33" t="s">
        <v>31</v>
      </c>
      <c r="H51" s="48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129</v>
      </c>
      <c r="C52" s="12" t="s">
        <v>28</v>
      </c>
      <c r="D52" s="11"/>
      <c r="E52" s="13" t="s">
        <v>29</v>
      </c>
      <c r="F52" s="55">
        <v>58</v>
      </c>
      <c r="G52" s="33" t="s">
        <v>31</v>
      </c>
      <c r="H52" s="48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131</v>
      </c>
      <c r="C53" s="12" t="s">
        <v>28</v>
      </c>
      <c r="D53" s="11"/>
      <c r="E53" s="13" t="s">
        <v>132</v>
      </c>
      <c r="F53" s="55">
        <v>61</v>
      </c>
      <c r="G53" s="33" t="s">
        <v>31</v>
      </c>
      <c r="H53" s="48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135</v>
      </c>
      <c r="C54" s="12" t="s">
        <v>28</v>
      </c>
      <c r="D54" s="11"/>
      <c r="E54" s="13" t="s">
        <v>37</v>
      </c>
      <c r="F54" s="54">
        <v>62</v>
      </c>
      <c r="G54" s="33" t="s">
        <v>31</v>
      </c>
      <c r="H54" s="48"/>
      <c r="I54" s="25"/>
      <c r="J54" s="25"/>
      <c r="K54" s="26"/>
      <c r="L54" s="26"/>
      <c r="M54" s="27">
        <f t="shared" si="1"/>
        <v>0</v>
      </c>
      <c r="N54" s="25">
        <v>2</v>
      </c>
      <c r="O54" s="26"/>
      <c r="P54" s="26"/>
      <c r="Q54" s="30">
        <f t="shared" si="2"/>
        <v>0</v>
      </c>
    </row>
    <row r="55" spans="1:17">
      <c r="A55" s="10">
        <v>46</v>
      </c>
      <c r="B55" s="11" t="s">
        <v>136</v>
      </c>
      <c r="C55" s="12" t="s">
        <v>28</v>
      </c>
      <c r="D55" s="11"/>
      <c r="E55" s="13" t="s">
        <v>100</v>
      </c>
      <c r="F55" s="55">
        <v>64</v>
      </c>
      <c r="G55" s="33" t="s">
        <v>31</v>
      </c>
      <c r="H55" s="48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136</v>
      </c>
      <c r="C56" s="12" t="s">
        <v>28</v>
      </c>
      <c r="D56" s="11"/>
      <c r="E56" s="13" t="s">
        <v>100</v>
      </c>
      <c r="F56" s="55" t="s">
        <v>321</v>
      </c>
      <c r="G56" s="33" t="s">
        <v>47</v>
      </c>
      <c r="H56" s="48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139</v>
      </c>
      <c r="C57" s="12" t="s">
        <v>28</v>
      </c>
      <c r="D57" s="11"/>
      <c r="E57" s="13" t="s">
        <v>44</v>
      </c>
      <c r="F57" s="54">
        <v>65</v>
      </c>
      <c r="G57" s="33" t="s">
        <v>31</v>
      </c>
      <c r="H57" s="48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140</v>
      </c>
      <c r="C58" s="12" t="s">
        <v>28</v>
      </c>
      <c r="D58" s="11"/>
      <c r="E58" s="13" t="s">
        <v>37</v>
      </c>
      <c r="F58" s="55">
        <v>66</v>
      </c>
      <c r="G58" s="33" t="s">
        <v>31</v>
      </c>
      <c r="H58" s="48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143</v>
      </c>
      <c r="C59" s="12" t="s">
        <v>28</v>
      </c>
      <c r="D59" s="11"/>
      <c r="E59" s="13" t="s">
        <v>44</v>
      </c>
      <c r="F59" s="55">
        <v>67</v>
      </c>
      <c r="G59" s="33" t="s">
        <v>31</v>
      </c>
      <c r="H59" s="48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143</v>
      </c>
      <c r="C60" s="12" t="s">
        <v>28</v>
      </c>
      <c r="D60" s="11"/>
      <c r="E60" s="13" t="s">
        <v>44</v>
      </c>
      <c r="F60" s="55" t="s">
        <v>322</v>
      </c>
      <c r="G60" s="33" t="s">
        <v>47</v>
      </c>
      <c r="H60" s="48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146</v>
      </c>
      <c r="C61" s="12" t="s">
        <v>28</v>
      </c>
      <c r="D61" s="11"/>
      <c r="E61" s="13" t="s">
        <v>44</v>
      </c>
      <c r="F61" s="55">
        <v>68</v>
      </c>
      <c r="G61" s="33" t="s">
        <v>31</v>
      </c>
      <c r="H61" s="48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146</v>
      </c>
      <c r="C62" s="12" t="s">
        <v>28</v>
      </c>
      <c r="D62" s="11"/>
      <c r="E62" s="13" t="s">
        <v>44</v>
      </c>
      <c r="F62" s="55" t="s">
        <v>323</v>
      </c>
      <c r="G62" s="33" t="s">
        <v>47</v>
      </c>
      <c r="H62" s="48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149</v>
      </c>
      <c r="C63" s="12" t="s">
        <v>28</v>
      </c>
      <c r="D63" s="11"/>
      <c r="E63" s="13" t="s">
        <v>37</v>
      </c>
      <c r="F63" s="55">
        <v>69</v>
      </c>
      <c r="G63" s="33" t="s">
        <v>31</v>
      </c>
      <c r="H63" s="48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151</v>
      </c>
      <c r="C64" s="12" t="s">
        <v>28</v>
      </c>
      <c r="D64" s="11"/>
      <c r="E64" s="13" t="s">
        <v>37</v>
      </c>
      <c r="F64" s="55">
        <v>70</v>
      </c>
      <c r="G64" s="33" t="s">
        <v>31</v>
      </c>
      <c r="H64" s="48">
        <v>1</v>
      </c>
      <c r="I64" s="25"/>
      <c r="J64" s="25"/>
      <c r="K64" s="26"/>
      <c r="L64" s="26"/>
      <c r="M64" s="27">
        <f t="shared" si="1"/>
        <v>0</v>
      </c>
      <c r="N64" s="25">
        <v>1</v>
      </c>
      <c r="O64" s="26"/>
      <c r="P64" s="26"/>
      <c r="Q64" s="30">
        <f t="shared" si="2"/>
        <v>0</v>
      </c>
    </row>
    <row r="65" spans="1:17">
      <c r="A65" s="10">
        <v>56</v>
      </c>
      <c r="B65" s="11" t="s">
        <v>153</v>
      </c>
      <c r="C65" s="12" t="s">
        <v>28</v>
      </c>
      <c r="D65" s="11"/>
      <c r="E65" s="13" t="s">
        <v>154</v>
      </c>
      <c r="F65" s="55">
        <v>71</v>
      </c>
      <c r="G65" s="33" t="s">
        <v>31</v>
      </c>
      <c r="H65" s="48"/>
      <c r="I65" s="25"/>
      <c r="J65" s="25"/>
      <c r="K65" s="26"/>
      <c r="L65" s="26"/>
      <c r="M65" s="27">
        <f t="shared" si="1"/>
        <v>0</v>
      </c>
      <c r="N65" s="25">
        <v>1</v>
      </c>
      <c r="O65" s="26"/>
      <c r="P65" s="26"/>
      <c r="Q65" s="30">
        <f t="shared" si="2"/>
        <v>0</v>
      </c>
    </row>
    <row r="66" spans="1:17">
      <c r="A66" s="10">
        <v>57</v>
      </c>
      <c r="B66" s="11" t="s">
        <v>159</v>
      </c>
      <c r="C66" s="12" t="s">
        <v>28</v>
      </c>
      <c r="D66" s="11"/>
      <c r="E66" s="13" t="s">
        <v>160</v>
      </c>
      <c r="F66" s="55">
        <v>75</v>
      </c>
      <c r="G66" s="33" t="s">
        <v>31</v>
      </c>
      <c r="H66" s="48"/>
      <c r="I66" s="25"/>
      <c r="J66" s="25"/>
      <c r="K66" s="26"/>
      <c r="L66" s="26"/>
      <c r="M66" s="27">
        <f t="shared" si="1"/>
        <v>0</v>
      </c>
      <c r="N66" s="25">
        <v>1</v>
      </c>
      <c r="O66" s="26"/>
      <c r="P66" s="26"/>
      <c r="Q66" s="30">
        <f t="shared" si="2"/>
        <v>0</v>
      </c>
    </row>
    <row r="67" spans="1:17">
      <c r="A67" s="10">
        <v>58</v>
      </c>
      <c r="B67" s="11" t="s">
        <v>162</v>
      </c>
      <c r="C67" s="12" t="s">
        <v>28</v>
      </c>
      <c r="D67" s="11"/>
      <c r="E67" s="13" t="s">
        <v>163</v>
      </c>
      <c r="F67" s="55">
        <v>76</v>
      </c>
      <c r="G67" s="33" t="s">
        <v>31</v>
      </c>
      <c r="H67" s="48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166</v>
      </c>
      <c r="C68" s="12" t="s">
        <v>28</v>
      </c>
      <c r="D68" s="11"/>
      <c r="E68" s="13" t="s">
        <v>44</v>
      </c>
      <c r="F68" s="54">
        <v>79</v>
      </c>
      <c r="G68" s="33" t="s">
        <v>31</v>
      </c>
      <c r="H68" s="48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167</v>
      </c>
      <c r="C69" s="12" t="s">
        <v>28</v>
      </c>
      <c r="D69" s="11"/>
      <c r="E69" s="13" t="s">
        <v>44</v>
      </c>
      <c r="F69" s="54">
        <v>80</v>
      </c>
      <c r="G69" s="33" t="s">
        <v>31</v>
      </c>
      <c r="H69" s="48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168</v>
      </c>
      <c r="C70" s="12" t="s">
        <v>28</v>
      </c>
      <c r="D70" s="11"/>
      <c r="E70" s="13" t="s">
        <v>37</v>
      </c>
      <c r="F70" s="55">
        <v>81</v>
      </c>
      <c r="G70" s="33" t="s">
        <v>31</v>
      </c>
      <c r="H70" s="48">
        <v>1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170</v>
      </c>
      <c r="C71" s="12" t="s">
        <v>28</v>
      </c>
      <c r="D71" s="11"/>
      <c r="E71" s="13" t="s">
        <v>171</v>
      </c>
      <c r="F71" s="54">
        <v>82</v>
      </c>
      <c r="G71" s="33" t="s">
        <v>31</v>
      </c>
      <c r="H71" s="48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173</v>
      </c>
      <c r="C72" s="12" t="s">
        <v>28</v>
      </c>
      <c r="D72" s="11"/>
      <c r="E72" s="13" t="s">
        <v>37</v>
      </c>
      <c r="F72" s="55">
        <v>83</v>
      </c>
      <c r="G72" s="33" t="s">
        <v>31</v>
      </c>
      <c r="H72" s="48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175</v>
      </c>
      <c r="C73" s="12" t="s">
        <v>28</v>
      </c>
      <c r="D73" s="11"/>
      <c r="E73" s="13" t="s">
        <v>106</v>
      </c>
      <c r="F73" s="55">
        <v>84</v>
      </c>
      <c r="G73" s="33" t="s">
        <v>31</v>
      </c>
      <c r="H73" s="48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175</v>
      </c>
      <c r="C74" s="12" t="s">
        <v>28</v>
      </c>
      <c r="D74" s="11"/>
      <c r="E74" s="13" t="s">
        <v>106</v>
      </c>
      <c r="F74" s="55" t="s">
        <v>324</v>
      </c>
      <c r="G74" s="33" t="s">
        <v>33</v>
      </c>
      <c r="H74" s="48"/>
      <c r="I74" s="25"/>
      <c r="J74" s="25"/>
      <c r="K74" s="26"/>
      <c r="L74" s="26"/>
      <c r="M74" s="27">
        <f t="shared" ref="M74:M135" si="3">K74-L74</f>
        <v>0</v>
      </c>
      <c r="N74" s="25"/>
      <c r="O74" s="26"/>
      <c r="P74" s="26"/>
      <c r="Q74" s="30">
        <f t="shared" ref="Q74:Q135" si="4">O74-P74</f>
        <v>0</v>
      </c>
    </row>
    <row r="75" spans="1:17">
      <c r="A75" s="10">
        <v>66</v>
      </c>
      <c r="B75" s="11" t="s">
        <v>178</v>
      </c>
      <c r="C75" s="12" t="s">
        <v>28</v>
      </c>
      <c r="D75" s="11"/>
      <c r="E75" s="13" t="s">
        <v>100</v>
      </c>
      <c r="F75" s="55">
        <v>86</v>
      </c>
      <c r="G75" s="33" t="s">
        <v>31</v>
      </c>
      <c r="H75" s="48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178</v>
      </c>
      <c r="C76" s="12" t="s">
        <v>28</v>
      </c>
      <c r="D76" s="11"/>
      <c r="E76" s="13" t="s">
        <v>100</v>
      </c>
      <c r="F76" s="55" t="s">
        <v>325</v>
      </c>
      <c r="G76" s="33" t="s">
        <v>47</v>
      </c>
      <c r="H76" s="48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181</v>
      </c>
      <c r="C77" s="12" t="s">
        <v>28</v>
      </c>
      <c r="D77" s="11"/>
      <c r="E77" s="13" t="s">
        <v>44</v>
      </c>
      <c r="F77" s="55">
        <v>87</v>
      </c>
      <c r="G77" s="33" t="s">
        <v>31</v>
      </c>
      <c r="H77" s="48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183</v>
      </c>
      <c r="C78" s="12" t="s">
        <v>28</v>
      </c>
      <c r="D78" s="11"/>
      <c r="E78" s="13" t="s">
        <v>44</v>
      </c>
      <c r="F78" s="55">
        <v>88</v>
      </c>
      <c r="G78" s="33" t="s">
        <v>31</v>
      </c>
      <c r="H78" s="48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183</v>
      </c>
      <c r="C79" s="12" t="s">
        <v>28</v>
      </c>
      <c r="D79" s="11"/>
      <c r="E79" s="13" t="s">
        <v>44</v>
      </c>
      <c r="F79" s="55" t="s">
        <v>326</v>
      </c>
      <c r="G79" s="33" t="s">
        <v>47</v>
      </c>
      <c r="H79" s="48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186</v>
      </c>
      <c r="C80" s="12" t="s">
        <v>28</v>
      </c>
      <c r="D80" s="11"/>
      <c r="E80" s="13" t="s">
        <v>37</v>
      </c>
      <c r="F80" s="55">
        <v>91</v>
      </c>
      <c r="G80" s="33" t="s">
        <v>31</v>
      </c>
      <c r="H80" s="48">
        <v>1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188</v>
      </c>
      <c r="C81" s="12" t="s">
        <v>28</v>
      </c>
      <c r="D81" s="11"/>
      <c r="E81" s="13" t="s">
        <v>106</v>
      </c>
      <c r="F81" s="55">
        <v>92</v>
      </c>
      <c r="G81" s="33" t="s">
        <v>31</v>
      </c>
      <c r="H81" s="48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188</v>
      </c>
      <c r="C82" s="12" t="s">
        <v>28</v>
      </c>
      <c r="D82" s="11"/>
      <c r="E82" s="13" t="s">
        <v>106</v>
      </c>
      <c r="F82" s="55" t="s">
        <v>327</v>
      </c>
      <c r="G82" s="33" t="s">
        <v>33</v>
      </c>
      <c r="H82" s="48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191</v>
      </c>
      <c r="C83" s="12" t="s">
        <v>28</v>
      </c>
      <c r="D83" s="11"/>
      <c r="E83" s="13" t="s">
        <v>37</v>
      </c>
      <c r="F83" s="55">
        <v>93</v>
      </c>
      <c r="G83" s="33" t="s">
        <v>31</v>
      </c>
      <c r="H83" s="48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194</v>
      </c>
      <c r="C84" s="12" t="s">
        <v>28</v>
      </c>
      <c r="D84" s="11"/>
      <c r="E84" s="13" t="s">
        <v>195</v>
      </c>
      <c r="F84" s="55">
        <v>94</v>
      </c>
      <c r="G84" s="33" t="s">
        <v>31</v>
      </c>
      <c r="H84" s="48">
        <v>1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197</v>
      </c>
      <c r="C85" s="12" t="s">
        <v>28</v>
      </c>
      <c r="D85" s="11"/>
      <c r="E85" s="13" t="s">
        <v>61</v>
      </c>
      <c r="F85" s="55">
        <v>95</v>
      </c>
      <c r="G85" s="33" t="s">
        <v>31</v>
      </c>
      <c r="H85" s="48"/>
      <c r="I85" s="25"/>
      <c r="J85" s="25"/>
      <c r="K85" s="26"/>
      <c r="L85" s="26"/>
      <c r="M85" s="27">
        <f t="shared" si="3"/>
        <v>0</v>
      </c>
      <c r="N85" s="25">
        <v>1</v>
      </c>
      <c r="O85" s="26"/>
      <c r="P85" s="26"/>
      <c r="Q85" s="30">
        <f t="shared" si="4"/>
        <v>0</v>
      </c>
    </row>
    <row r="86" spans="1:17">
      <c r="A86" s="10">
        <v>77</v>
      </c>
      <c r="B86" s="11" t="s">
        <v>200</v>
      </c>
      <c r="C86" s="12" t="s">
        <v>28</v>
      </c>
      <c r="D86" s="11"/>
      <c r="E86" s="13" t="s">
        <v>44</v>
      </c>
      <c r="F86" s="55">
        <v>96</v>
      </c>
      <c r="G86" s="33" t="s">
        <v>31</v>
      </c>
      <c r="H86" s="48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200</v>
      </c>
      <c r="C87" s="12" t="s">
        <v>28</v>
      </c>
      <c r="D87" s="11"/>
      <c r="E87" s="13" t="s">
        <v>44</v>
      </c>
      <c r="F87" s="55" t="s">
        <v>328</v>
      </c>
      <c r="G87" s="33" t="s">
        <v>47</v>
      </c>
      <c r="H87" s="48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203</v>
      </c>
      <c r="C88" s="12" t="s">
        <v>28</v>
      </c>
      <c r="D88" s="11"/>
      <c r="E88" s="13" t="s">
        <v>37</v>
      </c>
      <c r="F88" s="55">
        <v>97</v>
      </c>
      <c r="G88" s="33" t="s">
        <v>31</v>
      </c>
      <c r="H88" s="48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205</v>
      </c>
      <c r="C89" s="12" t="s">
        <v>28</v>
      </c>
      <c r="D89" s="11"/>
      <c r="E89" s="13" t="s">
        <v>37</v>
      </c>
      <c r="F89" s="55">
        <v>98</v>
      </c>
      <c r="G89" s="33" t="s">
        <v>31</v>
      </c>
      <c r="H89" s="48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207</v>
      </c>
      <c r="C90" s="12" t="s">
        <v>28</v>
      </c>
      <c r="D90" s="11"/>
      <c r="E90" s="13" t="s">
        <v>44</v>
      </c>
      <c r="F90" s="54">
        <v>99</v>
      </c>
      <c r="G90" s="33" t="s">
        <v>31</v>
      </c>
      <c r="H90" s="48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208</v>
      </c>
      <c r="C91" s="12" t="s">
        <v>28</v>
      </c>
      <c r="D91" s="11"/>
      <c r="E91" s="13" t="s">
        <v>44</v>
      </c>
      <c r="F91" s="54">
        <v>100</v>
      </c>
      <c r="G91" s="33" t="s">
        <v>31</v>
      </c>
      <c r="H91" s="48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210</v>
      </c>
      <c r="C92" s="12" t="s">
        <v>28</v>
      </c>
      <c r="D92" s="11"/>
      <c r="E92" s="13" t="s">
        <v>211</v>
      </c>
      <c r="F92" s="55">
        <v>101</v>
      </c>
      <c r="G92" s="33" t="s">
        <v>31</v>
      </c>
      <c r="H92" s="48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210</v>
      </c>
      <c r="C93" s="12" t="s">
        <v>28</v>
      </c>
      <c r="D93" s="11"/>
      <c r="E93" s="13" t="s">
        <v>211</v>
      </c>
      <c r="F93" s="55" t="s">
        <v>329</v>
      </c>
      <c r="G93" s="33" t="s">
        <v>33</v>
      </c>
      <c r="H93" s="48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214</v>
      </c>
      <c r="C94" s="12" t="s">
        <v>28</v>
      </c>
      <c r="D94" s="11"/>
      <c r="E94" s="13" t="s">
        <v>37</v>
      </c>
      <c r="F94" s="55">
        <v>106</v>
      </c>
      <c r="G94" s="33" t="s">
        <v>31</v>
      </c>
      <c r="H94" s="48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216</v>
      </c>
      <c r="C95" s="12" t="s">
        <v>28</v>
      </c>
      <c r="D95" s="11"/>
      <c r="E95" s="13" t="s">
        <v>37</v>
      </c>
      <c r="F95" s="55">
        <v>107</v>
      </c>
      <c r="G95" s="33" t="s">
        <v>31</v>
      </c>
      <c r="H95" s="48">
        <v>1</v>
      </c>
      <c r="I95" s="25"/>
      <c r="J95" s="25"/>
      <c r="K95" s="26"/>
      <c r="L95" s="26"/>
      <c r="M95" s="27">
        <f t="shared" si="3"/>
        <v>0</v>
      </c>
      <c r="N95" s="25">
        <v>1</v>
      </c>
      <c r="O95" s="26"/>
      <c r="P95" s="26"/>
      <c r="Q95" s="30">
        <f t="shared" si="4"/>
        <v>0</v>
      </c>
    </row>
    <row r="96" spans="1:17">
      <c r="A96" s="10">
        <v>87</v>
      </c>
      <c r="B96" s="11" t="s">
        <v>219</v>
      </c>
      <c r="C96" s="12" t="s">
        <v>28</v>
      </c>
      <c r="D96" s="11"/>
      <c r="E96" s="13" t="s">
        <v>220</v>
      </c>
      <c r="F96" s="55">
        <v>109</v>
      </c>
      <c r="G96" s="33" t="s">
        <v>31</v>
      </c>
      <c r="H96" s="48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223</v>
      </c>
      <c r="C97" s="12" t="s">
        <v>28</v>
      </c>
      <c r="D97" s="11"/>
      <c r="E97" s="13" t="s">
        <v>106</v>
      </c>
      <c r="F97" s="55">
        <v>110</v>
      </c>
      <c r="G97" s="33" t="s">
        <v>31</v>
      </c>
      <c r="H97" s="48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223</v>
      </c>
      <c r="C98" s="12" t="s">
        <v>28</v>
      </c>
      <c r="D98" s="11"/>
      <c r="E98" s="13" t="s">
        <v>106</v>
      </c>
      <c r="F98" s="55" t="s">
        <v>330</v>
      </c>
      <c r="G98" s="33" t="s">
        <v>33</v>
      </c>
      <c r="H98" s="48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226</v>
      </c>
      <c r="C99" s="12" t="s">
        <v>28</v>
      </c>
      <c r="D99" s="11"/>
      <c r="E99" s="13" t="s">
        <v>160</v>
      </c>
      <c r="F99" s="55">
        <v>113</v>
      </c>
      <c r="G99" s="33" t="s">
        <v>31</v>
      </c>
      <c r="H99" s="48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226</v>
      </c>
      <c r="C100" s="12" t="s">
        <v>28</v>
      </c>
      <c r="D100" s="11"/>
      <c r="E100" s="13" t="s">
        <v>160</v>
      </c>
      <c r="F100" s="55" t="s">
        <v>331</v>
      </c>
      <c r="G100" s="33" t="s">
        <v>47</v>
      </c>
      <c r="H100" s="48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229</v>
      </c>
      <c r="C101" s="12" t="s">
        <v>28</v>
      </c>
      <c r="D101" s="11"/>
      <c r="E101" s="13" t="s">
        <v>154</v>
      </c>
      <c r="F101" s="55">
        <v>114</v>
      </c>
      <c r="G101" s="33" t="s">
        <v>31</v>
      </c>
      <c r="H101" s="48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232</v>
      </c>
      <c r="C102" s="12" t="s">
        <v>28</v>
      </c>
      <c r="D102" s="11"/>
      <c r="E102" s="13" t="s">
        <v>35</v>
      </c>
      <c r="F102" s="55">
        <v>115</v>
      </c>
      <c r="G102" s="33" t="s">
        <v>31</v>
      </c>
      <c r="H102" s="48">
        <v>2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232</v>
      </c>
      <c r="C103" s="12" t="s">
        <v>28</v>
      </c>
      <c r="D103" s="11"/>
      <c r="E103" s="13" t="s">
        <v>35</v>
      </c>
      <c r="F103" s="55" t="s">
        <v>332</v>
      </c>
      <c r="G103" s="33" t="s">
        <v>33</v>
      </c>
      <c r="H103" s="48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235</v>
      </c>
      <c r="C104" s="12" t="s">
        <v>28</v>
      </c>
      <c r="D104" s="11"/>
      <c r="E104" s="13" t="s">
        <v>44</v>
      </c>
      <c r="F104" s="55">
        <v>116</v>
      </c>
      <c r="G104" s="33" t="s">
        <v>31</v>
      </c>
      <c r="H104" s="48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235</v>
      </c>
      <c r="C105" s="12" t="s">
        <v>28</v>
      </c>
      <c r="D105" s="11"/>
      <c r="E105" s="13" t="s">
        <v>44</v>
      </c>
      <c r="F105" s="55" t="s">
        <v>333</v>
      </c>
      <c r="G105" s="33" t="s">
        <v>47</v>
      </c>
      <c r="H105" s="48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238</v>
      </c>
      <c r="C106" s="12" t="s">
        <v>28</v>
      </c>
      <c r="D106" s="11"/>
      <c r="E106" s="13" t="s">
        <v>100</v>
      </c>
      <c r="F106" s="55">
        <v>117</v>
      </c>
      <c r="G106" s="33" t="s">
        <v>31</v>
      </c>
      <c r="H106" s="48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238</v>
      </c>
      <c r="C107" s="12" t="s">
        <v>28</v>
      </c>
      <c r="D107" s="11"/>
      <c r="E107" s="13" t="s">
        <v>100</v>
      </c>
      <c r="F107" s="55" t="s">
        <v>334</v>
      </c>
      <c r="G107" s="33" t="s">
        <v>47</v>
      </c>
      <c r="H107" s="48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241</v>
      </c>
      <c r="C108" s="12" t="s">
        <v>28</v>
      </c>
      <c r="D108" s="11"/>
      <c r="E108" s="13" t="s">
        <v>242</v>
      </c>
      <c r="F108" s="55">
        <v>119</v>
      </c>
      <c r="G108" s="33" t="s">
        <v>31</v>
      </c>
      <c r="H108" s="48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241</v>
      </c>
      <c r="C109" s="12" t="s">
        <v>28</v>
      </c>
      <c r="D109" s="11"/>
      <c r="E109" s="13" t="s">
        <v>242</v>
      </c>
      <c r="F109" s="55" t="s">
        <v>335</v>
      </c>
      <c r="G109" s="33" t="s">
        <v>33</v>
      </c>
      <c r="H109" s="48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245</v>
      </c>
      <c r="C110" s="12" t="s">
        <v>28</v>
      </c>
      <c r="D110" s="11"/>
      <c r="E110" s="13" t="s">
        <v>106</v>
      </c>
      <c r="F110" s="55">
        <v>120</v>
      </c>
      <c r="G110" s="33" t="s">
        <v>31</v>
      </c>
      <c r="H110" s="48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245</v>
      </c>
      <c r="C111" s="12" t="s">
        <v>28</v>
      </c>
      <c r="D111" s="11"/>
      <c r="E111" s="13" t="s">
        <v>106</v>
      </c>
      <c r="F111" s="55" t="s">
        <v>336</v>
      </c>
      <c r="G111" s="33" t="s">
        <v>33</v>
      </c>
      <c r="H111" s="48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248</v>
      </c>
      <c r="C112" s="12" t="s">
        <v>28</v>
      </c>
      <c r="D112" s="11"/>
      <c r="E112" s="13" t="s">
        <v>35</v>
      </c>
      <c r="F112" s="55">
        <v>121</v>
      </c>
      <c r="G112" s="33" t="s">
        <v>31</v>
      </c>
      <c r="H112" s="48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248</v>
      </c>
      <c r="C113" s="12" t="s">
        <v>28</v>
      </c>
      <c r="D113" s="11"/>
      <c r="E113" s="13" t="s">
        <v>35</v>
      </c>
      <c r="F113" s="55" t="s">
        <v>337</v>
      </c>
      <c r="G113" s="33" t="s">
        <v>33</v>
      </c>
      <c r="H113" s="48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251</v>
      </c>
      <c r="C114" s="12" t="s">
        <v>28</v>
      </c>
      <c r="D114" s="11"/>
      <c r="E114" s="13" t="s">
        <v>37</v>
      </c>
      <c r="F114" s="55">
        <v>122</v>
      </c>
      <c r="G114" s="33" t="s">
        <v>31</v>
      </c>
      <c r="H114" s="48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254</v>
      </c>
      <c r="C115" s="12" t="s">
        <v>28</v>
      </c>
      <c r="D115" s="11"/>
      <c r="E115" s="13" t="s">
        <v>37</v>
      </c>
      <c r="F115" s="55">
        <v>124</v>
      </c>
      <c r="G115" s="33" t="s">
        <v>31</v>
      </c>
      <c r="H115" s="48">
        <v>1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257</v>
      </c>
      <c r="C116" s="12" t="s">
        <v>28</v>
      </c>
      <c r="D116" s="11"/>
      <c r="E116" s="13" t="s">
        <v>37</v>
      </c>
      <c r="F116" s="54">
        <v>125</v>
      </c>
      <c r="G116" s="33" t="s">
        <v>31</v>
      </c>
      <c r="H116" s="48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259</v>
      </c>
      <c r="C117" s="12" t="s">
        <v>28</v>
      </c>
      <c r="D117" s="11"/>
      <c r="E117" s="13" t="s">
        <v>37</v>
      </c>
      <c r="F117" s="54">
        <v>126</v>
      </c>
      <c r="G117" s="33" t="s">
        <v>31</v>
      </c>
      <c r="H117" s="48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260</v>
      </c>
      <c r="C118" s="12" t="s">
        <v>28</v>
      </c>
      <c r="D118" s="11"/>
      <c r="E118" s="13" t="s">
        <v>37</v>
      </c>
      <c r="F118" s="54">
        <v>127</v>
      </c>
      <c r="G118" s="33" t="s">
        <v>31</v>
      </c>
      <c r="H118" s="48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262</v>
      </c>
      <c r="C119" s="12" t="s">
        <v>28</v>
      </c>
      <c r="D119" s="11"/>
      <c r="E119" s="13" t="s">
        <v>37</v>
      </c>
      <c r="F119" s="54">
        <v>128</v>
      </c>
      <c r="G119" s="33" t="s">
        <v>31</v>
      </c>
      <c r="H119" s="48"/>
      <c r="I119" s="25"/>
      <c r="J119" s="25"/>
      <c r="K119" s="26"/>
      <c r="L119" s="26"/>
      <c r="M119" s="27">
        <f t="shared" si="3"/>
        <v>0</v>
      </c>
      <c r="N119" s="25">
        <v>1</v>
      </c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264</v>
      </c>
      <c r="C120" s="12" t="s">
        <v>28</v>
      </c>
      <c r="D120" s="11"/>
      <c r="E120" s="13" t="s">
        <v>44</v>
      </c>
      <c r="F120" s="55">
        <v>129</v>
      </c>
      <c r="G120" s="33" t="s">
        <v>31</v>
      </c>
      <c r="H120" s="48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264</v>
      </c>
      <c r="C121" s="12" t="s">
        <v>28</v>
      </c>
      <c r="D121" s="11"/>
      <c r="E121" s="13" t="s">
        <v>44</v>
      </c>
      <c r="F121" s="55" t="s">
        <v>338</v>
      </c>
      <c r="G121" s="33" t="s">
        <v>47</v>
      </c>
      <c r="H121" s="48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267</v>
      </c>
      <c r="C122" s="12" t="s">
        <v>28</v>
      </c>
      <c r="D122" s="11"/>
      <c r="E122" s="13" t="s">
        <v>91</v>
      </c>
      <c r="F122" s="55">
        <v>130</v>
      </c>
      <c r="G122" s="33" t="s">
        <v>31</v>
      </c>
      <c r="H122" s="48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270</v>
      </c>
      <c r="C123" s="12" t="s">
        <v>28</v>
      </c>
      <c r="D123" s="11"/>
      <c r="E123" s="13" t="s">
        <v>37</v>
      </c>
      <c r="F123" s="54">
        <v>131</v>
      </c>
      <c r="G123" s="33" t="s">
        <v>31</v>
      </c>
      <c r="H123" s="48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271</v>
      </c>
      <c r="C124" s="12" t="s">
        <v>28</v>
      </c>
      <c r="D124" s="11"/>
      <c r="E124" s="13" t="s">
        <v>37</v>
      </c>
      <c r="F124" s="54">
        <v>132</v>
      </c>
      <c r="G124" s="33" t="s">
        <v>31</v>
      </c>
      <c r="H124" s="48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272</v>
      </c>
      <c r="C125" s="12" t="s">
        <v>28</v>
      </c>
      <c r="D125" s="11"/>
      <c r="E125" s="13" t="s">
        <v>37</v>
      </c>
      <c r="F125" s="55">
        <v>133</v>
      </c>
      <c r="G125" s="33" t="s">
        <v>31</v>
      </c>
      <c r="H125" s="48">
        <v>2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274</v>
      </c>
      <c r="C126" s="12" t="s">
        <v>28</v>
      </c>
      <c r="D126" s="11"/>
      <c r="E126" s="13" t="s">
        <v>53</v>
      </c>
      <c r="F126" s="55">
        <v>134</v>
      </c>
      <c r="G126" s="33" t="s">
        <v>31</v>
      </c>
      <c r="H126" s="48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277</v>
      </c>
      <c r="C127" s="12" t="s">
        <v>28</v>
      </c>
      <c r="D127" s="11"/>
      <c r="E127" s="59" t="s">
        <v>195</v>
      </c>
      <c r="F127" s="55">
        <v>135</v>
      </c>
      <c r="G127" s="33" t="s">
        <v>31</v>
      </c>
      <c r="H127" s="48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280</v>
      </c>
      <c r="C128" s="12" t="s">
        <v>28</v>
      </c>
      <c r="D128" s="11"/>
      <c r="E128" s="13" t="s">
        <v>195</v>
      </c>
      <c r="F128" s="55">
        <v>136</v>
      </c>
      <c r="G128" s="33" t="s">
        <v>31</v>
      </c>
      <c r="H128" s="48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283</v>
      </c>
      <c r="C129" s="12" t="s">
        <v>28</v>
      </c>
      <c r="D129" s="11"/>
      <c r="E129" s="13" t="s">
        <v>37</v>
      </c>
      <c r="F129" s="55">
        <v>137</v>
      </c>
      <c r="G129" s="33" t="s">
        <v>31</v>
      </c>
      <c r="H129" s="48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286</v>
      </c>
      <c r="C130" s="12" t="s">
        <v>28</v>
      </c>
      <c r="D130" s="11"/>
      <c r="E130" s="13" t="s">
        <v>37</v>
      </c>
      <c r="F130" s="55">
        <v>138</v>
      </c>
      <c r="G130" s="33" t="s">
        <v>31</v>
      </c>
      <c r="H130" s="48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289</v>
      </c>
      <c r="C131" s="12" t="s">
        <v>28</v>
      </c>
      <c r="D131" s="11"/>
      <c r="E131" s="13" t="s">
        <v>53</v>
      </c>
      <c r="F131" s="55">
        <v>139</v>
      </c>
      <c r="G131" s="33" t="s">
        <v>31</v>
      </c>
      <c r="H131" s="48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292</v>
      </c>
      <c r="C132" s="12" t="s">
        <v>28</v>
      </c>
      <c r="D132" s="11"/>
      <c r="E132" s="13" t="s">
        <v>37</v>
      </c>
      <c r="F132" s="54">
        <v>140</v>
      </c>
      <c r="G132" s="33" t="s">
        <v>31</v>
      </c>
      <c r="H132" s="48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294</v>
      </c>
      <c r="C133" s="12" t="s">
        <v>28</v>
      </c>
      <c r="D133" s="11"/>
      <c r="E133" s="13" t="s">
        <v>295</v>
      </c>
      <c r="F133" s="54">
        <v>141</v>
      </c>
      <c r="G133" s="33" t="s">
        <v>31</v>
      </c>
      <c r="H133" s="48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296</v>
      </c>
      <c r="C134" s="12" t="s">
        <v>28</v>
      </c>
      <c r="D134" s="11"/>
      <c r="E134" s="13" t="s">
        <v>37</v>
      </c>
      <c r="F134" s="55">
        <v>142</v>
      </c>
      <c r="G134" s="33" t="s">
        <v>31</v>
      </c>
      <c r="H134" s="48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298</v>
      </c>
      <c r="C135" s="12" t="s">
        <v>28</v>
      </c>
      <c r="D135" s="11"/>
      <c r="E135" s="13" t="s">
        <v>37</v>
      </c>
      <c r="F135" s="55">
        <v>143</v>
      </c>
      <c r="G135" s="33" t="s">
        <v>31</v>
      </c>
      <c r="H135" s="48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 ht="12.75" customHeight="1">
      <c r="A136" s="90" t="s">
        <v>311</v>
      </c>
      <c r="B136" s="90"/>
      <c r="C136" s="90"/>
      <c r="D136" s="90"/>
      <c r="E136" s="90"/>
      <c r="F136" s="90"/>
      <c r="G136" s="90"/>
      <c r="H136" s="58">
        <f t="shared" ref="H136:Q136" si="5">SUM(H10:H135)</f>
        <v>20</v>
      </c>
      <c r="I136" s="58">
        <f t="shared" si="5"/>
        <v>0</v>
      </c>
      <c r="J136" s="58">
        <f t="shared" si="5"/>
        <v>0</v>
      </c>
      <c r="K136" s="30">
        <f t="shared" si="5"/>
        <v>0</v>
      </c>
      <c r="L136" s="30">
        <f t="shared" si="5"/>
        <v>0</v>
      </c>
      <c r="M136" s="30">
        <f t="shared" si="5"/>
        <v>0</v>
      </c>
      <c r="N136" s="58">
        <f t="shared" si="5"/>
        <v>13</v>
      </c>
      <c r="O136" s="30">
        <f t="shared" si="5"/>
        <v>0</v>
      </c>
      <c r="P136" s="30">
        <f t="shared" si="5"/>
        <v>0</v>
      </c>
      <c r="Q136" s="30">
        <f t="shared" si="5"/>
        <v>0</v>
      </c>
    </row>
  </sheetData>
  <mergeCells count="8">
    <mergeCell ref="A136:G136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67" workbookViewId="0">
      <selection activeCell="A74" sqref="A74:XFD7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>
        <v>1</v>
      </c>
      <c r="J10" s="25">
        <v>1</v>
      </c>
      <c r="K10" s="26">
        <v>809.6</v>
      </c>
      <c r="L10" s="26"/>
      <c r="M10" s="27">
        <f t="shared" ref="M10:M73" si="1">K10-L10</f>
        <v>809.6</v>
      </c>
      <c r="N10" s="25">
        <v>1</v>
      </c>
      <c r="O10" s="26">
        <v>720</v>
      </c>
      <c r="P10" s="26"/>
      <c r="Q10" s="30">
        <f t="shared" ref="Q10:Q73" si="2">O10-P10</f>
        <v>720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>
        <v>1256.6400000000001</v>
      </c>
      <c r="L11" s="26">
        <v>1256.6400000000001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1</v>
      </c>
      <c r="J14" s="25">
        <v>1</v>
      </c>
      <c r="K14" s="26">
        <v>362.4</v>
      </c>
      <c r="L14" s="26"/>
      <c r="M14" s="27">
        <f t="shared" si="1"/>
        <v>362.4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>
        <v>2</v>
      </c>
      <c r="J15" s="25">
        <v>2</v>
      </c>
      <c r="K15" s="26">
        <v>969.3</v>
      </c>
      <c r="L15" s="26"/>
      <c r="M15" s="27">
        <f t="shared" si="1"/>
        <v>969.3</v>
      </c>
      <c r="N15" s="25">
        <v>1</v>
      </c>
      <c r="O15" s="26">
        <v>280</v>
      </c>
      <c r="P15" s="26"/>
      <c r="Q15" s="30">
        <f t="shared" si="2"/>
        <v>280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>
        <v>1</v>
      </c>
      <c r="J17" s="25">
        <v>1</v>
      </c>
      <c r="K17" s="26">
        <v>926.2</v>
      </c>
      <c r="L17" s="26">
        <v>926.2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>
        <v>1</v>
      </c>
      <c r="J18" s="25">
        <v>3</v>
      </c>
      <c r="K18" s="26">
        <v>4666.6400000000003</v>
      </c>
      <c r="L18" s="26"/>
      <c r="M18" s="27">
        <f t="shared" si="1"/>
        <v>4666.6400000000003</v>
      </c>
      <c r="N18" s="25">
        <v>2</v>
      </c>
      <c r="O18" s="26">
        <v>2950.05</v>
      </c>
      <c r="P18" s="26"/>
      <c r="Q18" s="30">
        <f t="shared" si="2"/>
        <v>2950.05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>
        <v>5</v>
      </c>
      <c r="J19" s="25">
        <v>5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2</v>
      </c>
      <c r="J20" s="25">
        <v>2</v>
      </c>
      <c r="K20" s="26">
        <v>966.24</v>
      </c>
      <c r="L20" s="26"/>
      <c r="M20" s="27">
        <f t="shared" si="1"/>
        <v>966.24</v>
      </c>
      <c r="N20" s="25">
        <v>4</v>
      </c>
      <c r="O20" s="26">
        <v>3191.36</v>
      </c>
      <c r="P20" s="26"/>
      <c r="Q20" s="30">
        <f t="shared" si="2"/>
        <v>3191.36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>
        <v>3</v>
      </c>
      <c r="O24" s="26">
        <v>2289.06</v>
      </c>
      <c r="P24" s="26"/>
      <c r="Q24" s="30">
        <f t="shared" si="2"/>
        <v>2289.06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3</v>
      </c>
      <c r="I25" s="25">
        <v>1</v>
      </c>
      <c r="J25" s="25">
        <v>1</v>
      </c>
      <c r="K25" s="26">
        <v>240</v>
      </c>
      <c r="L25" s="26">
        <v>240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>
        <v>2</v>
      </c>
      <c r="O31" s="26">
        <v>2400</v>
      </c>
      <c r="P31" s="26"/>
      <c r="Q31" s="30">
        <f t="shared" si="2"/>
        <v>2400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1</v>
      </c>
      <c r="J35" s="25">
        <v>1</v>
      </c>
      <c r="K35" s="26">
        <v>475.2</v>
      </c>
      <c r="L35" s="26"/>
      <c r="M35" s="27">
        <f t="shared" si="1"/>
        <v>475.2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3</v>
      </c>
      <c r="J36" s="25">
        <v>4</v>
      </c>
      <c r="K36" s="26">
        <v>4559.3599999999997</v>
      </c>
      <c r="L36" s="26"/>
      <c r="M36" s="27">
        <f t="shared" si="1"/>
        <v>4559.3599999999997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1</v>
      </c>
      <c r="J37" s="25">
        <v>1</v>
      </c>
      <c r="K37" s="26">
        <v>528</v>
      </c>
      <c r="L37" s="26"/>
      <c r="M37" s="27">
        <f t="shared" si="1"/>
        <v>528</v>
      </c>
      <c r="N37" s="25">
        <v>3</v>
      </c>
      <c r="O37" s="26">
        <v>2826.02</v>
      </c>
      <c r="P37" s="26"/>
      <c r="Q37" s="30">
        <f t="shared" si="2"/>
        <v>2826.02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>
        <v>5</v>
      </c>
      <c r="J41" s="25">
        <v>5</v>
      </c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2</v>
      </c>
      <c r="O42" s="26">
        <v>3705.49</v>
      </c>
      <c r="P42" s="26"/>
      <c r="Q42" s="30">
        <f t="shared" si="2"/>
        <v>3705.49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4</v>
      </c>
      <c r="J53" s="25">
        <v>5</v>
      </c>
      <c r="K53" s="26">
        <f>2308.8+1125.6</f>
        <v>3434.4</v>
      </c>
      <c r="L53" s="26"/>
      <c r="M53" s="27">
        <f t="shared" si="1"/>
        <v>3434.4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>
        <v>1</v>
      </c>
      <c r="O55" s="26">
        <v>2107.69</v>
      </c>
      <c r="P55" s="26"/>
      <c r="Q55" s="30">
        <f t="shared" si="2"/>
        <v>2107.69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>
        <v>1</v>
      </c>
      <c r="O61" s="26">
        <v>770.4</v>
      </c>
      <c r="P61" s="26"/>
      <c r="Q61" s="30">
        <f t="shared" si="2"/>
        <v>770.4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>
        <v>1</v>
      </c>
      <c r="J65" s="25">
        <v>2</v>
      </c>
      <c r="K65" s="26">
        <v>1814.4</v>
      </c>
      <c r="L65" s="26"/>
      <c r="M65" s="27">
        <f t="shared" si="1"/>
        <v>1814.4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1</v>
      </c>
      <c r="J66" s="25">
        <v>2</v>
      </c>
      <c r="K66" s="26">
        <v>2112.96</v>
      </c>
      <c r="L66" s="26"/>
      <c r="M66" s="27">
        <f t="shared" si="1"/>
        <v>2112.96</v>
      </c>
      <c r="N66" s="25">
        <v>2</v>
      </c>
      <c r="O66" s="26">
        <v>7978.53</v>
      </c>
      <c r="P66" s="26"/>
      <c r="Q66" s="30">
        <f t="shared" si="2"/>
        <v>7978.53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>
        <v>1</v>
      </c>
      <c r="O68" s="26">
        <v>1840</v>
      </c>
      <c r="P68" s="26"/>
      <c r="Q68" s="30">
        <f t="shared" si="2"/>
        <v>1840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6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1</v>
      </c>
      <c r="J74" s="25">
        <v>1</v>
      </c>
      <c r="K74" s="26">
        <v>2373.94</v>
      </c>
      <c r="L74" s="26"/>
      <c r="M74" s="27">
        <f t="shared" ref="M74:M137" si="3">K74-L74</f>
        <v>2373.94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1</v>
      </c>
      <c r="J75" s="25">
        <v>1</v>
      </c>
      <c r="K75" s="26">
        <v>1431.4</v>
      </c>
      <c r="L75" s="26">
        <v>1431.4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>
        <v>2</v>
      </c>
      <c r="J77" s="25">
        <v>2</v>
      </c>
      <c r="K77" s="26">
        <v>505.2</v>
      </c>
      <c r="L77" s="26">
        <v>505.2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>
        <v>1</v>
      </c>
      <c r="J79" s="25">
        <v>1</v>
      </c>
      <c r="K79" s="26">
        <v>513.6</v>
      </c>
      <c r="L79" s="26"/>
      <c r="M79" s="27">
        <f t="shared" si="3"/>
        <v>513.6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3</v>
      </c>
      <c r="I80" s="25">
        <v>1</v>
      </c>
      <c r="J80" s="25">
        <v>1</v>
      </c>
      <c r="K80" s="26">
        <v>408</v>
      </c>
      <c r="L80" s="26"/>
      <c r="M80" s="27">
        <f t="shared" si="3"/>
        <v>408</v>
      </c>
      <c r="N80" s="25">
        <v>4</v>
      </c>
      <c r="O80" s="26">
        <v>9493.7800000000007</v>
      </c>
      <c r="P80" s="26"/>
      <c r="Q80" s="30">
        <f t="shared" si="4"/>
        <v>9493.7800000000007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2</v>
      </c>
      <c r="J82" s="25">
        <v>2</v>
      </c>
      <c r="K82" s="26">
        <v>912</v>
      </c>
      <c r="L82" s="26"/>
      <c r="M82" s="27">
        <f t="shared" si="3"/>
        <v>912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3</v>
      </c>
      <c r="I83" s="25"/>
      <c r="J83" s="25"/>
      <c r="K83" s="26"/>
      <c r="L83" s="26"/>
      <c r="M83" s="27">
        <f t="shared" si="3"/>
        <v>0</v>
      </c>
      <c r="N83" s="25">
        <v>1</v>
      </c>
      <c r="O83" s="26">
        <v>777.2</v>
      </c>
      <c r="P83" s="26"/>
      <c r="Q83" s="30">
        <f t="shared" si="4"/>
        <v>777.2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>
        <v>2</v>
      </c>
      <c r="J88" s="25">
        <v>3</v>
      </c>
      <c r="K88" s="26">
        <v>2308.8000000000002</v>
      </c>
      <c r="L88" s="26"/>
      <c r="M88" s="27">
        <f t="shared" si="3"/>
        <v>2308.8000000000002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3</v>
      </c>
      <c r="J90" s="25">
        <v>3</v>
      </c>
      <c r="K90" s="26">
        <v>2595.1999999999998</v>
      </c>
      <c r="L90" s="26"/>
      <c r="M90" s="27">
        <f t="shared" si="3"/>
        <v>2595.1999999999998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2</v>
      </c>
      <c r="J91" s="25">
        <v>2</v>
      </c>
      <c r="K91" s="26">
        <v>1927.73</v>
      </c>
      <c r="L91" s="26"/>
      <c r="M91" s="27">
        <f t="shared" si="3"/>
        <v>1927.73</v>
      </c>
      <c r="N91" s="25">
        <v>1</v>
      </c>
      <c r="O91" s="26">
        <v>1713.43</v>
      </c>
      <c r="P91" s="26"/>
      <c r="Q91" s="30">
        <f t="shared" si="4"/>
        <v>1713.43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>
        <v>1</v>
      </c>
      <c r="J92" s="25">
        <v>1</v>
      </c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>
        <v>1</v>
      </c>
      <c r="J94" s="25">
        <v>1</v>
      </c>
      <c r="K94" s="26">
        <v>926.2</v>
      </c>
      <c r="L94" s="26">
        <v>926.2</v>
      </c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1</v>
      </c>
      <c r="J95" s="25">
        <v>1</v>
      </c>
      <c r="K95" s="26">
        <v>720</v>
      </c>
      <c r="L95" s="26"/>
      <c r="M95" s="27">
        <f t="shared" si="3"/>
        <v>720</v>
      </c>
      <c r="N95" s="25">
        <v>1</v>
      </c>
      <c r="O95" s="26">
        <v>944.02</v>
      </c>
      <c r="P95" s="26"/>
      <c r="Q95" s="30">
        <f t="shared" si="4"/>
        <v>944.02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240</v>
      </c>
      <c r="L96" s="26"/>
      <c r="M96" s="27">
        <f t="shared" si="3"/>
        <v>240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3</v>
      </c>
      <c r="J101" s="25">
        <v>3</v>
      </c>
      <c r="K101" s="26">
        <v>1116</v>
      </c>
      <c r="L101" s="26"/>
      <c r="M101" s="27">
        <f t="shared" si="3"/>
        <v>1116</v>
      </c>
      <c r="N101" s="25">
        <v>3</v>
      </c>
      <c r="O101" s="26">
        <f>1638.84+2919.8</f>
        <v>4558.6400000000003</v>
      </c>
      <c r="P101" s="26"/>
      <c r="Q101" s="30">
        <f t="shared" si="4"/>
        <v>4558.6400000000003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2</v>
      </c>
      <c r="I104" s="25">
        <v>4</v>
      </c>
      <c r="J104" s="25">
        <v>5</v>
      </c>
      <c r="K104" s="26">
        <v>3498</v>
      </c>
      <c r="L104" s="26"/>
      <c r="M104" s="27">
        <f t="shared" si="3"/>
        <v>3498</v>
      </c>
      <c r="N104" s="25">
        <v>1</v>
      </c>
      <c r="O104" s="26">
        <v>5407.32</v>
      </c>
      <c r="P104" s="26"/>
      <c r="Q104" s="30">
        <f t="shared" si="4"/>
        <v>5407.32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2</v>
      </c>
      <c r="J109" s="25">
        <v>2</v>
      </c>
      <c r="K109" s="26">
        <v>792</v>
      </c>
      <c r="L109" s="26"/>
      <c r="M109" s="27">
        <f t="shared" si="3"/>
        <v>792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1440</v>
      </c>
      <c r="P112" s="26"/>
      <c r="Q112" s="30">
        <f t="shared" si="4"/>
        <v>1440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>
        <v>2</v>
      </c>
      <c r="O114" s="26">
        <f>12292.74+1787.52</f>
        <v>14080.26</v>
      </c>
      <c r="P114" s="26"/>
      <c r="Q114" s="30">
        <f t="shared" si="4"/>
        <v>14080.26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/>
      <c r="J115" s="25">
        <v>1</v>
      </c>
      <c r="K115" s="26">
        <v>1125.5999999999999</v>
      </c>
      <c r="L115" s="26"/>
      <c r="M115" s="27">
        <f t="shared" si="3"/>
        <v>1125.5999999999999</v>
      </c>
      <c r="N115" s="25">
        <v>3</v>
      </c>
      <c r="O115" s="26">
        <v>1248</v>
      </c>
      <c r="P115" s="26"/>
      <c r="Q115" s="30">
        <f t="shared" si="4"/>
        <v>1248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>
        <v>1</v>
      </c>
      <c r="J116" s="25">
        <v>1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>
        <v>2</v>
      </c>
      <c r="J117" s="25">
        <v>3</v>
      </c>
      <c r="K117" s="26">
        <v>2708.32</v>
      </c>
      <c r="L117" s="26"/>
      <c r="M117" s="27">
        <f t="shared" si="3"/>
        <v>2708.32</v>
      </c>
      <c r="N117" s="25">
        <v>6</v>
      </c>
      <c r="O117" s="26">
        <v>4984.4799999999996</v>
      </c>
      <c r="P117" s="26"/>
      <c r="Q117" s="30">
        <f t="shared" si="4"/>
        <v>4984.4799999999996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-1</v>
      </c>
      <c r="I118" s="25">
        <v>1</v>
      </c>
      <c r="J118" s="25">
        <v>1</v>
      </c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>
        <v>1</v>
      </c>
      <c r="J119" s="25">
        <v>2</v>
      </c>
      <c r="K119" s="26">
        <v>1521.6</v>
      </c>
      <c r="L119" s="26"/>
      <c r="M119" s="27">
        <f t="shared" si="3"/>
        <v>1521.6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>
        <v>4715.2</v>
      </c>
      <c r="L120" s="26">
        <v>4715.2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>
        <v>1</v>
      </c>
      <c r="J122" s="25">
        <v>1</v>
      </c>
      <c r="K122" s="26">
        <v>442.05</v>
      </c>
      <c r="L122" s="26">
        <v>442.05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2</v>
      </c>
      <c r="J123" s="25">
        <v>2</v>
      </c>
      <c r="K123" s="26">
        <v>2534.61</v>
      </c>
      <c r="L123" s="26"/>
      <c r="M123" s="27">
        <f t="shared" si="3"/>
        <v>2534.61</v>
      </c>
      <c r="N123" s="25">
        <v>3</v>
      </c>
      <c r="O123" s="26">
        <f>4721.43+7565.43</f>
        <v>12286.86</v>
      </c>
      <c r="P123" s="26"/>
      <c r="Q123" s="30">
        <f t="shared" si="4"/>
        <v>12286.86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>
        <v>2</v>
      </c>
      <c r="J125" s="25">
        <v>3</v>
      </c>
      <c r="K125" s="26">
        <v>2723.52</v>
      </c>
      <c r="L125" s="26"/>
      <c r="M125" s="27">
        <f t="shared" si="3"/>
        <v>2723.52</v>
      </c>
      <c r="N125" s="25">
        <v>3</v>
      </c>
      <c r="O125" s="26">
        <f>-48+5519.36</f>
        <v>5471.36</v>
      </c>
      <c r="P125" s="26"/>
      <c r="Q125" s="30">
        <f t="shared" si="4"/>
        <v>5471.36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>
        <v>1</v>
      </c>
      <c r="J126" s="25">
        <v>1</v>
      </c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>
        <v>1</v>
      </c>
      <c r="O131" s="26">
        <v>1840</v>
      </c>
      <c r="P131" s="26"/>
      <c r="Q131" s="30">
        <f t="shared" si="4"/>
        <v>1840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1</v>
      </c>
      <c r="J133" s="25">
        <v>1</v>
      </c>
      <c r="K133" s="26">
        <v>475.2</v>
      </c>
      <c r="L133" s="26"/>
      <c r="M133" s="27">
        <f t="shared" si="3"/>
        <v>475.2</v>
      </c>
      <c r="N133" s="25">
        <v>2</v>
      </c>
      <c r="O133" s="26">
        <v>1040</v>
      </c>
      <c r="P133" s="26"/>
      <c r="Q133" s="30">
        <f t="shared" si="4"/>
        <v>1040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1</v>
      </c>
      <c r="J134" s="25">
        <v>1</v>
      </c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3</v>
      </c>
      <c r="I135" s="25">
        <v>1</v>
      </c>
      <c r="J135" s="25">
        <v>1</v>
      </c>
      <c r="K135" s="26">
        <v>606.24</v>
      </c>
      <c r="L135" s="26"/>
      <c r="M135" s="27">
        <f t="shared" si="3"/>
        <v>606.24</v>
      </c>
      <c r="N135" s="25">
        <v>1</v>
      </c>
      <c r="O135" s="26">
        <v>4810.18</v>
      </c>
      <c r="P135" s="26"/>
      <c r="Q135" s="30">
        <f t="shared" si="4"/>
        <v>4810.18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>
        <v>2</v>
      </c>
      <c r="O137" s="26">
        <v>1344</v>
      </c>
      <c r="P137" s="26"/>
      <c r="Q137" s="30">
        <f t="shared" si="4"/>
        <v>1344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>
        <v>720</v>
      </c>
      <c r="L138" s="26">
        <v>720</v>
      </c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1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>
        <v>1</v>
      </c>
      <c r="O146" s="26">
        <v>1360</v>
      </c>
      <c r="P146" s="26"/>
      <c r="Q146" s="30">
        <f t="shared" si="6"/>
        <v>1360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>
        <v>1</v>
      </c>
      <c r="J151" s="25">
        <v>1</v>
      </c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>
        <v>1</v>
      </c>
      <c r="O154" s="26">
        <v>897.6</v>
      </c>
      <c r="P154" s="26"/>
      <c r="Q154" s="30">
        <f t="shared" si="6"/>
        <v>897.6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>
        <v>2</v>
      </c>
      <c r="O157" s="26">
        <v>3210.27</v>
      </c>
      <c r="P157" s="26"/>
      <c r="Q157" s="30">
        <f t="shared" si="6"/>
        <v>3210.27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3</v>
      </c>
      <c r="J161" s="25">
        <v>3</v>
      </c>
      <c r="K161" s="26">
        <v>1864.75</v>
      </c>
      <c r="L161" s="26"/>
      <c r="M161" s="27">
        <f t="shared" si="5"/>
        <v>1864.75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3</v>
      </c>
      <c r="J163" s="25">
        <v>3</v>
      </c>
      <c r="K163" s="26">
        <v>1947</v>
      </c>
      <c r="L163" s="26"/>
      <c r="M163" s="27">
        <f t="shared" si="5"/>
        <v>1947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2</v>
      </c>
      <c r="O167" s="26">
        <v>2240</v>
      </c>
      <c r="P167" s="26"/>
      <c r="Q167" s="30">
        <f t="shared" si="6"/>
        <v>2240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3</v>
      </c>
      <c r="J170" s="25">
        <v>5</v>
      </c>
      <c r="K170" s="26">
        <v>4252.97</v>
      </c>
      <c r="L170" s="26"/>
      <c r="M170" s="27">
        <f t="shared" si="5"/>
        <v>4252.97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>
        <v>1</v>
      </c>
      <c r="J171" s="25">
        <v>1</v>
      </c>
      <c r="K171" s="26">
        <v>180</v>
      </c>
      <c r="L171" s="26"/>
      <c r="M171" s="27">
        <f t="shared" si="5"/>
        <v>180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2</v>
      </c>
      <c r="J173" s="25">
        <v>2</v>
      </c>
      <c r="K173" s="26">
        <v>1360</v>
      </c>
      <c r="L173" s="26">
        <v>1360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>
        <v>3</v>
      </c>
      <c r="J176" s="25">
        <v>3</v>
      </c>
      <c r="K176" s="26">
        <v>1722.08</v>
      </c>
      <c r="L176" s="26"/>
      <c r="M176" s="27">
        <f t="shared" si="5"/>
        <v>1722.08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52</v>
      </c>
      <c r="I179" s="44">
        <f t="shared" si="7"/>
        <v>89</v>
      </c>
      <c r="J179" s="44">
        <f t="shared" si="7"/>
        <v>103</v>
      </c>
      <c r="K179" s="45">
        <f t="shared" si="7"/>
        <v>72288.549999999988</v>
      </c>
      <c r="L179" s="45">
        <f t="shared" si="7"/>
        <v>12522.89</v>
      </c>
      <c r="M179" s="45">
        <f t="shared" si="7"/>
        <v>59765.659999999996</v>
      </c>
      <c r="N179" s="44">
        <f t="shared" si="7"/>
        <v>64</v>
      </c>
      <c r="O179" s="45">
        <f t="shared" si="7"/>
        <v>110205.99999999999</v>
      </c>
      <c r="P179" s="45">
        <f t="shared" si="7"/>
        <v>0</v>
      </c>
      <c r="Q179" s="45">
        <f t="shared" si="7"/>
        <v>110205.99999999999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7" workbookViewId="0">
      <selection activeCell="L171" sqref="L171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>
        <v>3435.98</v>
      </c>
      <c r="M10" s="27">
        <f t="shared" ref="M10:M73" si="1">K10-L10</f>
        <v>-3435.98</v>
      </c>
      <c r="N10" s="25"/>
      <c r="O10" s="26"/>
      <c r="P10" s="26">
        <v>17999.310000000001</v>
      </c>
      <c r="Q10" s="30">
        <f t="shared" ref="Q10:Q73" si="2">O10-P10</f>
        <v>-17999.310000000001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-1</v>
      </c>
      <c r="I11" s="25">
        <v>2</v>
      </c>
      <c r="J11" s="25">
        <v>2</v>
      </c>
      <c r="K11" s="26">
        <v>842</v>
      </c>
      <c r="L11" s="26"/>
      <c r="M11" s="27">
        <f t="shared" si="1"/>
        <v>842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>
        <v>2</v>
      </c>
      <c r="J14" s="25">
        <v>2</v>
      </c>
      <c r="K14" s="26">
        <f>394.4+415.11</f>
        <v>809.51</v>
      </c>
      <c r="L14" s="26">
        <v>1112</v>
      </c>
      <c r="M14" s="27">
        <f t="shared" si="1"/>
        <v>-302.49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>
        <v>1</v>
      </c>
      <c r="K15" s="26">
        <v>55.26</v>
      </c>
      <c r="L15" s="26">
        <v>3311.57</v>
      </c>
      <c r="M15" s="27">
        <f t="shared" si="1"/>
        <v>-3256.31</v>
      </c>
      <c r="N15" s="25"/>
      <c r="O15" s="26"/>
      <c r="P15" s="26">
        <v>4176.37</v>
      </c>
      <c r="Q15" s="30">
        <f t="shared" si="2"/>
        <v>-4176.37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>
        <v>1</v>
      </c>
      <c r="J16" s="25">
        <v>1</v>
      </c>
      <c r="K16" s="26">
        <v>333.43</v>
      </c>
      <c r="L16" s="26"/>
      <c r="M16" s="27">
        <f t="shared" si="1"/>
        <v>333.43</v>
      </c>
      <c r="N16" s="25">
        <v>1</v>
      </c>
      <c r="O16" s="26">
        <v>1768.2</v>
      </c>
      <c r="P16" s="26"/>
      <c r="Q16" s="30">
        <f t="shared" si="2"/>
        <v>1768.2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>
        <v>8099.26</v>
      </c>
      <c r="M18" s="27">
        <f t="shared" si="1"/>
        <v>-8099.26</v>
      </c>
      <c r="N18" s="25"/>
      <c r="O18" s="26"/>
      <c r="P18" s="26">
        <v>640</v>
      </c>
      <c r="Q18" s="30">
        <f t="shared" si="2"/>
        <v>-640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2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2</v>
      </c>
      <c r="J22" s="25">
        <v>2</v>
      </c>
      <c r="K22" s="26">
        <v>2007.26</v>
      </c>
      <c r="L22" s="26">
        <v>1053.2</v>
      </c>
      <c r="M22" s="27">
        <f t="shared" si="1"/>
        <v>954.06</v>
      </c>
      <c r="N22" s="25">
        <v>1</v>
      </c>
      <c r="O22" s="26">
        <v>300</v>
      </c>
      <c r="P22" s="26">
        <v>1120</v>
      </c>
      <c r="Q22" s="30">
        <f t="shared" si="2"/>
        <v>-820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240</v>
      </c>
      <c r="L23" s="26">
        <v>240</v>
      </c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1</v>
      </c>
      <c r="J24" s="25">
        <v>1</v>
      </c>
      <c r="K24" s="26">
        <v>555.72</v>
      </c>
      <c r="L24" s="26"/>
      <c r="M24" s="27">
        <f t="shared" si="1"/>
        <v>555.72</v>
      </c>
      <c r="N24" s="25">
        <v>1</v>
      </c>
      <c r="O24" s="26">
        <v>706.64</v>
      </c>
      <c r="P24" s="26">
        <v>2684.92</v>
      </c>
      <c r="Q24" s="30">
        <f t="shared" si="2"/>
        <v>-1978.2800000000002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5</v>
      </c>
      <c r="I28" s="25"/>
      <c r="J28" s="25"/>
      <c r="K28" s="26"/>
      <c r="L28" s="26"/>
      <c r="M28" s="27">
        <f t="shared" si="1"/>
        <v>0</v>
      </c>
      <c r="N28" s="25">
        <v>6</v>
      </c>
      <c r="O28" s="26">
        <f>1010.4+96</f>
        <v>1106.4000000000001</v>
      </c>
      <c r="P28" s="26"/>
      <c r="Q28" s="30">
        <f t="shared" si="2"/>
        <v>1106.4000000000001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>
        <v>1</v>
      </c>
      <c r="O31" s="26">
        <v>800</v>
      </c>
      <c r="P31" s="26"/>
      <c r="Q31" s="30">
        <f t="shared" si="2"/>
        <v>800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>
        <v>1500.8</v>
      </c>
      <c r="M33" s="27">
        <f t="shared" si="1"/>
        <v>-1500.8</v>
      </c>
      <c r="N33" s="25"/>
      <c r="O33" s="26"/>
      <c r="P33" s="26">
        <v>2853.35</v>
      </c>
      <c r="Q33" s="30">
        <f t="shared" si="2"/>
        <v>-2853.35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>
        <v>1</v>
      </c>
      <c r="J35" s="25">
        <v>1</v>
      </c>
      <c r="K35" s="26">
        <v>370</v>
      </c>
      <c r="L35" s="26"/>
      <c r="M35" s="27">
        <f t="shared" si="1"/>
        <v>370</v>
      </c>
      <c r="N35" s="25"/>
      <c r="O35" s="26"/>
      <c r="P35" s="26">
        <v>6012.9</v>
      </c>
      <c r="Q35" s="30">
        <f t="shared" si="2"/>
        <v>-6012.9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>
        <v>2</v>
      </c>
      <c r="J37" s="25">
        <v>3</v>
      </c>
      <c r="K37" s="26">
        <f>585.2+1362.13</f>
        <v>1947.3300000000002</v>
      </c>
      <c r="L37" s="26">
        <v>433.6</v>
      </c>
      <c r="M37" s="27">
        <f t="shared" si="1"/>
        <v>1513.73</v>
      </c>
      <c r="N37" s="25">
        <v>2</v>
      </c>
      <c r="O37" s="26">
        <f>2247.32+2610.2</f>
        <v>4857.5200000000004</v>
      </c>
      <c r="P37" s="26">
        <v>5418.45</v>
      </c>
      <c r="Q37" s="30">
        <f t="shared" si="2"/>
        <v>-560.92999999999938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>
        <v>5688.83</v>
      </c>
      <c r="L41" s="26">
        <v>4762.63</v>
      </c>
      <c r="M41" s="27">
        <f t="shared" si="1"/>
        <v>926.19999999999982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1</v>
      </c>
      <c r="O42" s="26">
        <v>240</v>
      </c>
      <c r="P42" s="26">
        <v>536</v>
      </c>
      <c r="Q42" s="30">
        <f t="shared" si="2"/>
        <v>-296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>
        <v>10277.06</v>
      </c>
      <c r="Q44" s="30">
        <f t="shared" si="2"/>
        <v>-10277.06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>
        <v>2</v>
      </c>
      <c r="J50" s="25">
        <v>3</v>
      </c>
      <c r="K50" s="26">
        <v>1148.08</v>
      </c>
      <c r="L50" s="26"/>
      <c r="M50" s="27">
        <f t="shared" si="1"/>
        <v>1148.08</v>
      </c>
      <c r="N50" s="25">
        <v>1</v>
      </c>
      <c r="O50" s="26">
        <v>250.07</v>
      </c>
      <c r="P50" s="26"/>
      <c r="Q50" s="30">
        <f t="shared" si="2"/>
        <v>250.07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>
        <v>798</v>
      </c>
      <c r="M53" s="27">
        <f t="shared" si="1"/>
        <v>-798</v>
      </c>
      <c r="N53" s="25"/>
      <c r="O53" s="26"/>
      <c r="P53" s="26">
        <v>4218.38</v>
      </c>
      <c r="Q53" s="30">
        <f t="shared" si="2"/>
        <v>-4218.38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>
        <v>2</v>
      </c>
      <c r="J54" s="25">
        <v>2</v>
      </c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>
        <v>4</v>
      </c>
      <c r="J55" s="25">
        <v>4</v>
      </c>
      <c r="K55" s="26">
        <v>3694.2</v>
      </c>
      <c r="L55" s="26">
        <v>2658</v>
      </c>
      <c r="M55" s="27">
        <f t="shared" si="1"/>
        <v>1036.1999999999998</v>
      </c>
      <c r="N55" s="25"/>
      <c r="O55" s="26"/>
      <c r="P55" s="26">
        <v>1611.6</v>
      </c>
      <c r="Q55" s="30">
        <f t="shared" si="2"/>
        <v>-1611.6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>
        <v>1921.6</v>
      </c>
      <c r="M56" s="27">
        <f t="shared" si="1"/>
        <v>-1921.6</v>
      </c>
      <c r="N56" s="25">
        <v>1</v>
      </c>
      <c r="O56" s="26">
        <v>1248.79</v>
      </c>
      <c r="P56" s="26"/>
      <c r="Q56" s="30">
        <f t="shared" si="2"/>
        <v>1248.79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>
        <v>4</v>
      </c>
      <c r="O57" s="26">
        <v>7795.92</v>
      </c>
      <c r="P57" s="26">
        <v>2640</v>
      </c>
      <c r="Q57" s="30">
        <f t="shared" si="2"/>
        <v>5155.92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>
        <v>120</v>
      </c>
      <c r="M58" s="27">
        <f t="shared" si="1"/>
        <v>-120</v>
      </c>
      <c r="N58" s="25"/>
      <c r="O58" s="26"/>
      <c r="P58" s="26">
        <v>99.76</v>
      </c>
      <c r="Q58" s="30">
        <f t="shared" si="2"/>
        <v>-99.76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2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>
        <v>240</v>
      </c>
      <c r="M60" s="27">
        <f t="shared" si="1"/>
        <v>-240</v>
      </c>
      <c r="N60" s="25">
        <v>1</v>
      </c>
      <c r="O60" s="26">
        <v>1399.02</v>
      </c>
      <c r="P60" s="26"/>
      <c r="Q60" s="30">
        <f t="shared" si="2"/>
        <v>1399.02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1</v>
      </c>
      <c r="K65" s="26">
        <v>2725.76</v>
      </c>
      <c r="L65" s="26"/>
      <c r="M65" s="27">
        <f t="shared" si="1"/>
        <v>2725.76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>
        <v>1386</v>
      </c>
      <c r="M66" s="27">
        <f t="shared" si="1"/>
        <v>-1386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>
        <v>13708.52</v>
      </c>
      <c r="Q68" s="30">
        <f t="shared" si="2"/>
        <v>-13708.52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1</v>
      </c>
      <c r="J69" s="25">
        <v>2</v>
      </c>
      <c r="K69" s="26">
        <v>2816.26</v>
      </c>
      <c r="L69" s="26"/>
      <c r="M69" s="27">
        <f t="shared" si="1"/>
        <v>2816.26</v>
      </c>
      <c r="N69" s="25"/>
      <c r="O69" s="26"/>
      <c r="P69" s="26">
        <v>5021.91</v>
      </c>
      <c r="Q69" s="30">
        <f t="shared" si="2"/>
        <v>-5021.91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>
        <v>15</v>
      </c>
      <c r="J72" s="25">
        <v>18</v>
      </c>
      <c r="K72" s="26">
        <v>11794.28</v>
      </c>
      <c r="L72" s="26"/>
      <c r="M72" s="27">
        <f t="shared" si="1"/>
        <v>11794.28</v>
      </c>
      <c r="N72" s="25">
        <v>4</v>
      </c>
      <c r="O72" s="26">
        <f>3493.6+210.5+4912.45</f>
        <v>8616.5499999999993</v>
      </c>
      <c r="P72" s="26"/>
      <c r="Q72" s="30">
        <f t="shared" si="2"/>
        <v>8616.5499999999993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-1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>
        <v>9558.9699999999993</v>
      </c>
      <c r="Q74" s="30">
        <f t="shared" ref="Q74:Q137" si="4">O74-P74</f>
        <v>-9558.9699999999993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>
        <v>1</v>
      </c>
      <c r="J75" s="25">
        <v>1</v>
      </c>
      <c r="K75" s="26">
        <v>252.6</v>
      </c>
      <c r="L75" s="26">
        <v>252.6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1</v>
      </c>
      <c r="K78" s="26">
        <v>475.2</v>
      </c>
      <c r="L78" s="26"/>
      <c r="M78" s="27">
        <f t="shared" si="3"/>
        <v>475.2</v>
      </c>
      <c r="N78" s="25">
        <v>2</v>
      </c>
      <c r="O78" s="26">
        <f>1650.88+2113.14</f>
        <v>3764.02</v>
      </c>
      <c r="P78" s="26"/>
      <c r="Q78" s="30">
        <f t="shared" si="4"/>
        <v>3764.02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>
        <v>2763.2</v>
      </c>
      <c r="M79" s="27">
        <f t="shared" si="3"/>
        <v>-2763.2</v>
      </c>
      <c r="N79" s="25"/>
      <c r="O79" s="26"/>
      <c r="P79" s="26">
        <v>1102.52</v>
      </c>
      <c r="Q79" s="30">
        <f t="shared" si="4"/>
        <v>-1102.52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>
        <v>1</v>
      </c>
      <c r="K80" s="26">
        <v>1045.2</v>
      </c>
      <c r="L80" s="26">
        <v>2001.61</v>
      </c>
      <c r="M80" s="27">
        <f t="shared" si="3"/>
        <v>-956.40999999999985</v>
      </c>
      <c r="N80" s="25"/>
      <c r="O80" s="26"/>
      <c r="P80" s="26">
        <v>2148.96</v>
      </c>
      <c r="Q80" s="30">
        <f t="shared" si="4"/>
        <v>-2148.96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3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2</v>
      </c>
      <c r="I88" s="25"/>
      <c r="J88" s="25">
        <v>1</v>
      </c>
      <c r="K88" s="26">
        <v>1125.5999999999999</v>
      </c>
      <c r="L88" s="26">
        <v>4313.6000000000004</v>
      </c>
      <c r="M88" s="27">
        <f t="shared" si="3"/>
        <v>-3188.0000000000005</v>
      </c>
      <c r="N88" s="25"/>
      <c r="O88" s="26"/>
      <c r="P88" s="26">
        <v>4778.28</v>
      </c>
      <c r="Q88" s="30">
        <f t="shared" si="4"/>
        <v>-4778.28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>
        <v>1985.98</v>
      </c>
      <c r="Q90" s="30">
        <f t="shared" si="4"/>
        <v>-1985.98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>
        <v>1</v>
      </c>
      <c r="K91" s="26">
        <v>2542.36</v>
      </c>
      <c r="L91" s="26"/>
      <c r="M91" s="27">
        <f t="shared" si="3"/>
        <v>2542.36</v>
      </c>
      <c r="N91" s="25">
        <v>1</v>
      </c>
      <c r="O91" s="26">
        <v>2000</v>
      </c>
      <c r="P91" s="26"/>
      <c r="Q91" s="30">
        <f t="shared" si="4"/>
        <v>2000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>
        <v>1036.92</v>
      </c>
      <c r="L92" s="26"/>
      <c r="M92" s="27">
        <f t="shared" si="3"/>
        <v>1036.92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1396.8</v>
      </c>
      <c r="M93" s="27">
        <f t="shared" si="3"/>
        <v>-1396.8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>
        <v>1</v>
      </c>
      <c r="K96" s="26">
        <v>744.83</v>
      </c>
      <c r="L96" s="26">
        <v>3317.23</v>
      </c>
      <c r="M96" s="27">
        <f t="shared" si="3"/>
        <v>-2572.4</v>
      </c>
      <c r="N96" s="25"/>
      <c r="O96" s="26"/>
      <c r="P96" s="26">
        <v>913.43</v>
      </c>
      <c r="Q96" s="30">
        <f t="shared" si="4"/>
        <v>-913.43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1</v>
      </c>
      <c r="J97" s="25">
        <v>1</v>
      </c>
      <c r="K97" s="26">
        <v>1431.4</v>
      </c>
      <c r="L97" s="26">
        <v>1096.3499999999999</v>
      </c>
      <c r="M97" s="27">
        <f t="shared" si="3"/>
        <v>335.05000000000018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>
        <v>1</v>
      </c>
      <c r="J99" s="25">
        <v>2</v>
      </c>
      <c r="K99" s="26">
        <f>1158.7+710.82</f>
        <v>1869.52</v>
      </c>
      <c r="L99" s="26"/>
      <c r="M99" s="27">
        <f t="shared" si="3"/>
        <v>1869.52</v>
      </c>
      <c r="N99" s="25"/>
      <c r="O99" s="26"/>
      <c r="P99" s="26">
        <v>2161.11</v>
      </c>
      <c r="Q99" s="30">
        <f t="shared" si="4"/>
        <v>-2161.11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>
        <v>1</v>
      </c>
      <c r="O101" s="26">
        <v>-338</v>
      </c>
      <c r="P101" s="26">
        <v>1616.4</v>
      </c>
      <c r="Q101" s="30">
        <f t="shared" si="4"/>
        <v>-1954.4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>
        <v>2277.98</v>
      </c>
      <c r="M103" s="27">
        <f t="shared" si="3"/>
        <v>-2277.98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>
        <v>1</v>
      </c>
      <c r="J104" s="25">
        <v>1</v>
      </c>
      <c r="K104" s="26">
        <v>475.2</v>
      </c>
      <c r="L104" s="26"/>
      <c r="M104" s="27">
        <f t="shared" si="3"/>
        <v>475.2</v>
      </c>
      <c r="N104" s="25">
        <v>1</v>
      </c>
      <c r="O104" s="26">
        <v>2229.81</v>
      </c>
      <c r="P104" s="26">
        <v>5685.74</v>
      </c>
      <c r="Q104" s="30">
        <f t="shared" si="4"/>
        <v>-3455.93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>
        <v>240</v>
      </c>
      <c r="L105" s="26">
        <v>240</v>
      </c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1280</v>
      </c>
      <c r="M106" s="27">
        <f t="shared" si="3"/>
        <v>-1280</v>
      </c>
      <c r="N106" s="25"/>
      <c r="O106" s="26"/>
      <c r="P106" s="26">
        <f>2410.25+1606.74</f>
        <v>4016.99</v>
      </c>
      <c r="Q106" s="30">
        <f t="shared" si="4"/>
        <v>-4016.99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1</v>
      </c>
      <c r="I108" s="25">
        <v>1</v>
      </c>
      <c r="J108" s="25">
        <v>2</v>
      </c>
      <c r="K108" s="26">
        <v>1447.9</v>
      </c>
      <c r="L108" s="26"/>
      <c r="M108" s="27">
        <f t="shared" si="3"/>
        <v>1447.9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1</v>
      </c>
      <c r="J109" s="25">
        <v>2</v>
      </c>
      <c r="K109" s="26">
        <v>1428.8</v>
      </c>
      <c r="L109" s="26"/>
      <c r="M109" s="27">
        <f t="shared" si="3"/>
        <v>1428.8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>
        <v>2160</v>
      </c>
      <c r="Q111" s="30">
        <f t="shared" si="4"/>
        <v>-2160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>
        <v>949.46</v>
      </c>
      <c r="Q112" s="30">
        <f t="shared" si="4"/>
        <v>-949.46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2</v>
      </c>
      <c r="J114" s="25">
        <v>2</v>
      </c>
      <c r="K114" s="26">
        <v>572.55999999999995</v>
      </c>
      <c r="L114" s="26">
        <v>2166.06</v>
      </c>
      <c r="M114" s="27">
        <f t="shared" si="3"/>
        <v>-1593.5</v>
      </c>
      <c r="N114" s="25">
        <v>1</v>
      </c>
      <c r="O114" s="26">
        <v>377.89</v>
      </c>
      <c r="P114" s="26">
        <v>6141.94</v>
      </c>
      <c r="Q114" s="30">
        <f t="shared" si="4"/>
        <v>-5764.0499999999993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>
        <v>261.2</v>
      </c>
      <c r="M115" s="27">
        <f t="shared" si="3"/>
        <v>-261.2</v>
      </c>
      <c r="N115" s="25"/>
      <c r="O115" s="26"/>
      <c r="P115" s="26">
        <v>3760</v>
      </c>
      <c r="Q115" s="30">
        <f t="shared" si="4"/>
        <v>-3760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-1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>
        <v>3</v>
      </c>
      <c r="K117" s="26">
        <v>4640.42</v>
      </c>
      <c r="L117" s="26">
        <v>1921.6</v>
      </c>
      <c r="M117" s="27">
        <f t="shared" si="3"/>
        <v>2718.82</v>
      </c>
      <c r="N117" s="25">
        <v>2</v>
      </c>
      <c r="O117" s="26">
        <v>2483.08</v>
      </c>
      <c r="P117" s="26">
        <v>2854.92</v>
      </c>
      <c r="Q117" s="30">
        <f t="shared" si="4"/>
        <v>-371.84000000000015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>
        <v>589.4</v>
      </c>
      <c r="L118" s="26">
        <v>589.4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>
        <v>1720.81</v>
      </c>
      <c r="Q119" s="30">
        <f t="shared" si="4"/>
        <v>-1720.81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1</v>
      </c>
      <c r="J121" s="25">
        <v>2</v>
      </c>
      <c r="K121" s="26">
        <v>3959.52</v>
      </c>
      <c r="L121" s="26">
        <v>2759.71</v>
      </c>
      <c r="M121" s="27">
        <f t="shared" si="3"/>
        <v>1199.81</v>
      </c>
      <c r="N121" s="25">
        <v>2</v>
      </c>
      <c r="O121" s="26">
        <v>1260</v>
      </c>
      <c r="P121" s="26"/>
      <c r="Q121" s="30">
        <f t="shared" si="4"/>
        <v>1260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>
        <v>5</v>
      </c>
      <c r="J123" s="25">
        <v>5</v>
      </c>
      <c r="K123" s="26">
        <v>7862.24</v>
      </c>
      <c r="L123" s="26">
        <v>1238.69</v>
      </c>
      <c r="M123" s="27">
        <f t="shared" si="3"/>
        <v>6623.5499999999993</v>
      </c>
      <c r="N123" s="25"/>
      <c r="O123" s="26"/>
      <c r="P123" s="26">
        <v>4680.2700000000004</v>
      </c>
      <c r="Q123" s="30">
        <f t="shared" si="4"/>
        <v>-4680.2700000000004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3</v>
      </c>
      <c r="I125" s="25"/>
      <c r="J125" s="25"/>
      <c r="K125" s="26"/>
      <c r="L125" s="26">
        <v>2873.6</v>
      </c>
      <c r="M125" s="27">
        <f t="shared" si="3"/>
        <v>-2873.6</v>
      </c>
      <c r="N125" s="25"/>
      <c r="O125" s="26"/>
      <c r="P125" s="26">
        <f>560+8328.22</f>
        <v>8888.2199999999993</v>
      </c>
      <c r="Q125" s="30">
        <f t="shared" si="4"/>
        <v>-8888.2199999999993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>
        <v>1</v>
      </c>
      <c r="J127" s="25">
        <v>1</v>
      </c>
      <c r="K127" s="26">
        <v>126.3</v>
      </c>
      <c r="L127" s="26"/>
      <c r="M127" s="27">
        <f t="shared" si="3"/>
        <v>126.3</v>
      </c>
      <c r="N127" s="25">
        <v>4</v>
      </c>
      <c r="O127" s="26">
        <v>3929.11</v>
      </c>
      <c r="P127" s="26">
        <v>316</v>
      </c>
      <c r="Q127" s="30">
        <f t="shared" si="4"/>
        <v>3613.11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2</v>
      </c>
      <c r="I129" s="25">
        <v>2</v>
      </c>
      <c r="J129" s="25">
        <v>2</v>
      </c>
      <c r="K129" s="26">
        <v>2587.0500000000002</v>
      </c>
      <c r="L129" s="26"/>
      <c r="M129" s="27">
        <f t="shared" si="3"/>
        <v>2587.0500000000002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2</v>
      </c>
      <c r="J131" s="25">
        <v>2</v>
      </c>
      <c r="K131" s="26">
        <v>1695.33</v>
      </c>
      <c r="L131" s="26">
        <v>1405.25</v>
      </c>
      <c r="M131" s="27">
        <f t="shared" si="3"/>
        <v>290.07999999999993</v>
      </c>
      <c r="N131" s="25"/>
      <c r="O131" s="26"/>
      <c r="P131" s="26">
        <v>9246.4599999999991</v>
      </c>
      <c r="Q131" s="30">
        <f t="shared" si="4"/>
        <v>-9246.4599999999991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>
        <v>1147.3399999999999</v>
      </c>
      <c r="M133" s="27">
        <f t="shared" si="3"/>
        <v>-1147.3399999999999</v>
      </c>
      <c r="N133" s="25"/>
      <c r="O133" s="26"/>
      <c r="P133" s="26">
        <v>878.4</v>
      </c>
      <c r="Q133" s="30">
        <f t="shared" si="4"/>
        <v>-878.4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>
        <v>421</v>
      </c>
      <c r="L134" s="26"/>
      <c r="M134" s="27">
        <f t="shared" si="3"/>
        <v>421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>
        <v>1128</v>
      </c>
      <c r="M135" s="27">
        <f t="shared" si="3"/>
        <v>-1128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>
        <v>2304</v>
      </c>
      <c r="Q137" s="30">
        <f t="shared" si="4"/>
        <v>-2304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1</v>
      </c>
      <c r="K139" s="26">
        <v>277.86</v>
      </c>
      <c r="L139" s="26">
        <v>1014.95</v>
      </c>
      <c r="M139" s="27">
        <f t="shared" si="5"/>
        <v>-737.09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>
        <v>240</v>
      </c>
      <c r="Q144" s="30">
        <f t="shared" si="6"/>
        <v>-240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3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>
        <v>1</v>
      </c>
      <c r="O146" s="26">
        <v>960</v>
      </c>
      <c r="P146" s="26">
        <v>560</v>
      </c>
      <c r="Q146" s="30">
        <f t="shared" si="6"/>
        <v>400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>
        <v>1</v>
      </c>
      <c r="J148" s="25">
        <v>1</v>
      </c>
      <c r="K148" s="26">
        <v>416.79</v>
      </c>
      <c r="L148" s="26">
        <v>2587.46</v>
      </c>
      <c r="M148" s="27">
        <f t="shared" si="5"/>
        <v>-2170.67</v>
      </c>
      <c r="N148" s="25"/>
      <c r="O148" s="26"/>
      <c r="P148" s="26">
        <v>8336.4599999999991</v>
      </c>
      <c r="Q148" s="30">
        <f t="shared" si="6"/>
        <v>-8336.4599999999991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>
        <v>1</v>
      </c>
      <c r="J149" s="25">
        <v>1</v>
      </c>
      <c r="K149" s="26">
        <v>421</v>
      </c>
      <c r="L149" s="26"/>
      <c r="M149" s="27">
        <f t="shared" si="5"/>
        <v>421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>
        <v>2</v>
      </c>
      <c r="J150" s="25">
        <v>3</v>
      </c>
      <c r="K150" s="26">
        <v>1629.24</v>
      </c>
      <c r="L150" s="26"/>
      <c r="M150" s="27">
        <f t="shared" si="5"/>
        <v>1629.24</v>
      </c>
      <c r="N150" s="25">
        <v>5</v>
      </c>
      <c r="O150" s="26">
        <f>1175.45+6081.01+1606.39</f>
        <v>8862.85</v>
      </c>
      <c r="P150" s="26"/>
      <c r="Q150" s="30">
        <f t="shared" si="6"/>
        <v>8862.85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1</v>
      </c>
      <c r="J154" s="25">
        <v>1</v>
      </c>
      <c r="K154" s="26">
        <v>277.86</v>
      </c>
      <c r="L154" s="26">
        <v>969.14</v>
      </c>
      <c r="M154" s="27">
        <f t="shared" si="5"/>
        <v>-691.28</v>
      </c>
      <c r="N154" s="25">
        <v>1</v>
      </c>
      <c r="O154" s="26">
        <v>505.2</v>
      </c>
      <c r="P154" s="26">
        <f>1120+9125.07</f>
        <v>10245.07</v>
      </c>
      <c r="Q154" s="30">
        <f t="shared" si="6"/>
        <v>-9739.869999999999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>
        <v>2</v>
      </c>
      <c r="O155" s="26">
        <v>1223.07</v>
      </c>
      <c r="P155" s="26"/>
      <c r="Q155" s="30">
        <f t="shared" si="6"/>
        <v>1223.07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2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>
        <v>8911.2099999999991</v>
      </c>
      <c r="Q157" s="30">
        <f t="shared" si="6"/>
        <v>-8911.2099999999991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>
        <v>719.04</v>
      </c>
      <c r="M159" s="27">
        <f t="shared" si="5"/>
        <v>-719.04</v>
      </c>
      <c r="N159" s="25"/>
      <c r="O159" s="26"/>
      <c r="P159" s="26">
        <v>5600</v>
      </c>
      <c r="Q159" s="30">
        <f t="shared" si="6"/>
        <v>-5600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>
        <v>396</v>
      </c>
      <c r="M161" s="27">
        <f t="shared" si="5"/>
        <v>-396</v>
      </c>
      <c r="N161" s="25"/>
      <c r="O161" s="26"/>
      <c r="P161" s="26">
        <v>204</v>
      </c>
      <c r="Q161" s="30">
        <f t="shared" si="6"/>
        <v>-204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v>1</v>
      </c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969.6</v>
      </c>
      <c r="L163" s="26">
        <v>1464</v>
      </c>
      <c r="M163" s="27">
        <f t="shared" si="5"/>
        <v>-494.4</v>
      </c>
      <c r="N163" s="25"/>
      <c r="O163" s="26"/>
      <c r="P163" s="26">
        <v>2033.58</v>
      </c>
      <c r="Q163" s="30">
        <f t="shared" si="6"/>
        <v>-2033.58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>
        <v>1</v>
      </c>
      <c r="J165" s="25">
        <v>1</v>
      </c>
      <c r="K165" s="26">
        <v>1146.82</v>
      </c>
      <c r="L165" s="26"/>
      <c r="M165" s="27">
        <f t="shared" si="5"/>
        <v>1146.82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960</v>
      </c>
      <c r="P167" s="26">
        <v>7992.13</v>
      </c>
      <c r="Q167" s="30">
        <f t="shared" si="6"/>
        <v>-7032.13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480</v>
      </c>
      <c r="L168" s="26">
        <v>480</v>
      </c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1766.14</v>
      </c>
      <c r="M171" s="27">
        <f t="shared" si="5"/>
        <v>-1766.14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>
        <v>1754.44</v>
      </c>
      <c r="M174" s="27">
        <f t="shared" si="5"/>
        <v>-1754.44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>
        <v>3</v>
      </c>
      <c r="J175" s="25">
        <v>3</v>
      </c>
      <c r="K175" s="26">
        <v>757.8</v>
      </c>
      <c r="L175" s="26"/>
      <c r="M175" s="27">
        <f t="shared" si="5"/>
        <v>757.8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>
        <v>1</v>
      </c>
      <c r="J176" s="25">
        <v>2</v>
      </c>
      <c r="K176" s="26">
        <v>2285.33</v>
      </c>
      <c r="L176" s="26"/>
      <c r="M176" s="27">
        <f t="shared" si="5"/>
        <v>2285.33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1</v>
      </c>
      <c r="J177" s="25">
        <v>1</v>
      </c>
      <c r="K177" s="26">
        <v>3962.38</v>
      </c>
      <c r="L177" s="26">
        <v>3962.38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61</v>
      </c>
      <c r="I179" s="44">
        <f t="shared" si="7"/>
        <v>70</v>
      </c>
      <c r="J179" s="44">
        <f t="shared" si="7"/>
        <v>90</v>
      </c>
      <c r="K179" s="45">
        <f t="shared" si="7"/>
        <v>84221.950000000012</v>
      </c>
      <c r="L179" s="45">
        <f t="shared" si="7"/>
        <v>80616.41</v>
      </c>
      <c r="M179" s="45">
        <f t="shared" si="7"/>
        <v>3605.5399999999972</v>
      </c>
      <c r="N179" s="44">
        <f t="shared" si="7"/>
        <v>48</v>
      </c>
      <c r="O179" s="45">
        <f t="shared" si="7"/>
        <v>57306.139999999992</v>
      </c>
      <c r="P179" s="45">
        <f t="shared" si="7"/>
        <v>201009.83999999997</v>
      </c>
      <c r="Q179" s="45">
        <f t="shared" si="7"/>
        <v>-143703.69999999995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37" workbookViewId="0">
      <selection activeCell="N48" sqref="N48:O48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2</v>
      </c>
      <c r="I10" s="25"/>
      <c r="J10" s="25"/>
      <c r="K10" s="26"/>
      <c r="L10" s="26"/>
      <c r="M10" s="27">
        <f t="shared" ref="M10:M73" si="1">K10-L10</f>
        <v>0</v>
      </c>
      <c r="N10" s="25">
        <v>1</v>
      </c>
      <c r="O10" s="26">
        <v>10470.969999999999</v>
      </c>
      <c r="P10" s="26"/>
      <c r="Q10" s="30">
        <f t="shared" ref="Q10:Q73" si="2">O10-P10</f>
        <v>10470.969999999999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-2</v>
      </c>
      <c r="I11" s="25"/>
      <c r="J11" s="25"/>
      <c r="K11" s="26"/>
      <c r="L11" s="26">
        <v>842</v>
      </c>
      <c r="M11" s="27">
        <f t="shared" si="1"/>
        <v>-842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>
        <v>1</v>
      </c>
      <c r="J15" s="25">
        <v>1</v>
      </c>
      <c r="K15" s="26">
        <v>931.59</v>
      </c>
      <c r="L15" s="26"/>
      <c r="M15" s="27">
        <f t="shared" si="1"/>
        <v>931.59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>
        <v>2</v>
      </c>
      <c r="J17" s="25">
        <v>2</v>
      </c>
      <c r="K17" s="26">
        <v>842</v>
      </c>
      <c r="L17" s="26">
        <v>842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>
        <v>8</v>
      </c>
      <c r="J18" s="25">
        <v>10</v>
      </c>
      <c r="K18" s="26">
        <v>4109.6000000000004</v>
      </c>
      <c r="L18" s="26"/>
      <c r="M18" s="27">
        <f t="shared" si="1"/>
        <v>4109.6000000000004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>
        <v>3283.8</v>
      </c>
      <c r="L19" s="26">
        <v>3283.8</v>
      </c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336.8</v>
      </c>
      <c r="L20" s="26"/>
      <c r="M20" s="27">
        <f t="shared" si="1"/>
        <v>336.8</v>
      </c>
      <c r="N20" s="25">
        <v>1</v>
      </c>
      <c r="O20" s="26">
        <v>959.98</v>
      </c>
      <c r="P20" s="26"/>
      <c r="Q20" s="30">
        <f t="shared" si="2"/>
        <v>959.98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>
        <v>1</v>
      </c>
      <c r="O22" s="26">
        <v>2189.1999999999998</v>
      </c>
      <c r="P22" s="26"/>
      <c r="Q22" s="30">
        <f t="shared" si="2"/>
        <v>2189.1999999999998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>
        <v>240</v>
      </c>
      <c r="L23" s="26">
        <v>240</v>
      </c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2</v>
      </c>
      <c r="I24" s="25"/>
      <c r="J24" s="25">
        <v>1</v>
      </c>
      <c r="K24" s="26">
        <v>2422.12</v>
      </c>
      <c r="L24" s="26"/>
      <c r="M24" s="27">
        <f t="shared" si="1"/>
        <v>2422.12</v>
      </c>
      <c r="N24" s="25">
        <v>1</v>
      </c>
      <c r="O24" s="26">
        <v>3220.59</v>
      </c>
      <c r="P24" s="26"/>
      <c r="Q24" s="30">
        <f t="shared" si="2"/>
        <v>3220.59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452.63</v>
      </c>
      <c r="L31" s="26"/>
      <c r="M31" s="27">
        <f t="shared" si="1"/>
        <v>452.63</v>
      </c>
      <c r="N31" s="25">
        <v>2</v>
      </c>
      <c r="O31" s="26">
        <v>1222.33</v>
      </c>
      <c r="P31" s="26"/>
      <c r="Q31" s="30">
        <f t="shared" si="2"/>
        <v>1222.33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>
        <v>3</v>
      </c>
      <c r="J33" s="25">
        <v>3</v>
      </c>
      <c r="K33" s="26">
        <v>1725.84</v>
      </c>
      <c r="L33" s="26"/>
      <c r="M33" s="27">
        <f t="shared" si="1"/>
        <v>1725.84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-1</v>
      </c>
      <c r="I34" s="25">
        <v>1</v>
      </c>
      <c r="J34" s="25">
        <v>1</v>
      </c>
      <c r="K34" s="26">
        <v>757.8</v>
      </c>
      <c r="L34" s="26">
        <v>757.8</v>
      </c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1</v>
      </c>
      <c r="J35" s="25">
        <v>3</v>
      </c>
      <c r="K35" s="26">
        <v>2518.84</v>
      </c>
      <c r="L35" s="26"/>
      <c r="M35" s="27">
        <f t="shared" si="1"/>
        <v>2518.84</v>
      </c>
      <c r="N35" s="25">
        <v>1</v>
      </c>
      <c r="O35" s="26">
        <v>572.55999999999995</v>
      </c>
      <c r="P35" s="26"/>
      <c r="Q35" s="30">
        <f t="shared" si="2"/>
        <v>572.55999999999995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>
        <v>1064.25</v>
      </c>
      <c r="M37" s="27">
        <f t="shared" si="1"/>
        <v>-1064.25</v>
      </c>
      <c r="N37" s="25">
        <v>1</v>
      </c>
      <c r="O37" s="26">
        <v>1955.14</v>
      </c>
      <c r="P37" s="26">
        <v>798.08</v>
      </c>
      <c r="Q37" s="30">
        <f t="shared" si="2"/>
        <v>1157.06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>
        <v>1</v>
      </c>
      <c r="J40" s="25">
        <v>1</v>
      </c>
      <c r="K40" s="26">
        <v>126.3</v>
      </c>
      <c r="L40" s="26"/>
      <c r="M40" s="27">
        <f t="shared" si="1"/>
        <v>126.3</v>
      </c>
      <c r="N40" s="25">
        <v>3</v>
      </c>
      <c r="O40" s="26">
        <v>14937.93</v>
      </c>
      <c r="P40" s="26"/>
      <c r="Q40" s="30">
        <f t="shared" si="2"/>
        <v>14937.93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>
        <v>926.2</v>
      </c>
      <c r="M41" s="27">
        <f t="shared" si="1"/>
        <v>-926.2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>
        <v>1</v>
      </c>
      <c r="J42" s="25">
        <v>1</v>
      </c>
      <c r="K42" s="26">
        <v>1191.8</v>
      </c>
      <c r="L42" s="26"/>
      <c r="M42" s="27">
        <f t="shared" si="1"/>
        <v>1191.8</v>
      </c>
      <c r="N42" s="25">
        <v>1</v>
      </c>
      <c r="O42" s="26">
        <v>4967.8</v>
      </c>
      <c r="P42" s="26">
        <v>3002.88</v>
      </c>
      <c r="Q42" s="30">
        <f t="shared" si="2"/>
        <v>1964.92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>
        <v>1</v>
      </c>
      <c r="O44" s="26">
        <v>941.79</v>
      </c>
      <c r="P44" s="26"/>
      <c r="Q44" s="30">
        <f t="shared" si="2"/>
        <v>941.79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>
        <v>613.79999999999995</v>
      </c>
      <c r="M47" s="27">
        <f t="shared" si="1"/>
        <v>-613.79999999999995</v>
      </c>
      <c r="N47" s="25">
        <v>2</v>
      </c>
      <c r="O47" s="26">
        <v>7497.31</v>
      </c>
      <c r="P47" s="26">
        <v>10578.82</v>
      </c>
      <c r="Q47" s="30">
        <f t="shared" si="2"/>
        <v>-3081.5099999999993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>
        <v>7932.26</v>
      </c>
      <c r="Q49" s="30">
        <f t="shared" si="2"/>
        <v>-7932.26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>
        <v>2</v>
      </c>
      <c r="J50" s="25">
        <v>4</v>
      </c>
      <c r="K50" s="26">
        <v>2820.91</v>
      </c>
      <c r="L50" s="26"/>
      <c r="M50" s="27">
        <f t="shared" si="1"/>
        <v>2820.91</v>
      </c>
      <c r="N50" s="25">
        <v>7</v>
      </c>
      <c r="O50" s="26">
        <v>9673.35</v>
      </c>
      <c r="P50" s="26"/>
      <c r="Q50" s="30">
        <f t="shared" si="2"/>
        <v>9673.35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3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>
        <v>1</v>
      </c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>
        <v>1</v>
      </c>
      <c r="O57" s="26">
        <v>589.4</v>
      </c>
      <c r="P57" s="26"/>
      <c r="Q57" s="30">
        <f t="shared" si="2"/>
        <v>589.4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2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>
        <v>2</v>
      </c>
      <c r="J60" s="25">
        <v>2</v>
      </c>
      <c r="K60" s="26">
        <v>849.99</v>
      </c>
      <c r="L60" s="26"/>
      <c r="M60" s="27">
        <f t="shared" si="1"/>
        <v>849.99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2</v>
      </c>
      <c r="I65" s="25">
        <v>1</v>
      </c>
      <c r="J65" s="25">
        <v>2</v>
      </c>
      <c r="K65" s="26">
        <v>2295.9</v>
      </c>
      <c r="L65" s="26"/>
      <c r="M65" s="27">
        <f t="shared" si="1"/>
        <v>2295.9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>
        <v>1</v>
      </c>
      <c r="O66" s="26">
        <v>757.8</v>
      </c>
      <c r="P66" s="26"/>
      <c r="Q66" s="30">
        <f t="shared" si="2"/>
        <v>757.8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>
        <v>1</v>
      </c>
      <c r="O69" s="26">
        <v>554.4</v>
      </c>
      <c r="P69" s="26"/>
      <c r="Q69" s="30">
        <f t="shared" si="2"/>
        <v>554.4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>
        <v>4</v>
      </c>
      <c r="J72" s="25">
        <v>4</v>
      </c>
      <c r="K72" s="26">
        <v>2461.4</v>
      </c>
      <c r="L72" s="26"/>
      <c r="M72" s="27">
        <f t="shared" si="1"/>
        <v>2461.4</v>
      </c>
      <c r="N72" s="25">
        <v>2</v>
      </c>
      <c r="O72" s="26">
        <v>6295.23</v>
      </c>
      <c r="P72" s="26"/>
      <c r="Q72" s="30">
        <f t="shared" si="2"/>
        <v>6295.23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2</v>
      </c>
      <c r="J74" s="25">
        <v>2</v>
      </c>
      <c r="K74" s="26">
        <v>575.11</v>
      </c>
      <c r="L74" s="26"/>
      <c r="M74" s="27">
        <f t="shared" ref="M74:M137" si="3">K74-L74</f>
        <v>575.11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2</v>
      </c>
      <c r="I76" s="25"/>
      <c r="J76" s="25"/>
      <c r="K76" s="26"/>
      <c r="L76" s="26"/>
      <c r="M76" s="27">
        <f t="shared" si="3"/>
        <v>0</v>
      </c>
      <c r="N76" s="25">
        <v>4</v>
      </c>
      <c r="O76" s="26">
        <v>3649.55</v>
      </c>
      <c r="P76" s="26"/>
      <c r="Q76" s="30">
        <f t="shared" si="4"/>
        <v>3649.55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2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>
        <v>2</v>
      </c>
      <c r="J78" s="25">
        <v>3</v>
      </c>
      <c r="K78" s="26">
        <v>3013.89</v>
      </c>
      <c r="L78" s="26"/>
      <c r="M78" s="27">
        <f t="shared" si="3"/>
        <v>3013.89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1165.3399999999999</v>
      </c>
      <c r="L79" s="26"/>
      <c r="M79" s="27">
        <f t="shared" si="3"/>
        <v>1165.3399999999999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>
        <v>885.36</v>
      </c>
      <c r="M80" s="27">
        <f t="shared" si="3"/>
        <v>-885.36</v>
      </c>
      <c r="N80" s="25"/>
      <c r="O80" s="26"/>
      <c r="P80" s="26">
        <v>7013.69</v>
      </c>
      <c r="Q80" s="30">
        <f t="shared" si="4"/>
        <v>-7013.69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>
        <v>2</v>
      </c>
      <c r="J83" s="25">
        <v>2</v>
      </c>
      <c r="K83" s="26">
        <v>1260.69</v>
      </c>
      <c r="L83" s="26"/>
      <c r="M83" s="27">
        <f t="shared" si="3"/>
        <v>1260.69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>
        <v>1</v>
      </c>
      <c r="O90" s="26">
        <v>606.24</v>
      </c>
      <c r="P90" s="26"/>
      <c r="Q90" s="30">
        <f t="shared" si="4"/>
        <v>606.24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>
        <v>2</v>
      </c>
      <c r="J91" s="25">
        <v>2</v>
      </c>
      <c r="K91" s="26">
        <v>2305.87</v>
      </c>
      <c r="L91" s="26"/>
      <c r="M91" s="27">
        <f t="shared" si="3"/>
        <v>2305.87</v>
      </c>
      <c r="N91" s="25">
        <v>1</v>
      </c>
      <c r="O91" s="26">
        <v>2778.6</v>
      </c>
      <c r="P91" s="26"/>
      <c r="Q91" s="30">
        <f t="shared" si="4"/>
        <v>2778.6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>
        <v>1036.92</v>
      </c>
      <c r="M92" s="27">
        <f t="shared" si="3"/>
        <v>-1036.92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2</v>
      </c>
      <c r="I93" s="25"/>
      <c r="J93" s="25">
        <v>1</v>
      </c>
      <c r="K93" s="26">
        <v>3351.18</v>
      </c>
      <c r="L93" s="26">
        <v>632.02</v>
      </c>
      <c r="M93" s="27">
        <f t="shared" si="3"/>
        <v>2719.16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3</v>
      </c>
      <c r="J95" s="25">
        <v>3</v>
      </c>
      <c r="K95" s="26">
        <v>1167.01</v>
      </c>
      <c r="L95" s="26"/>
      <c r="M95" s="27">
        <f t="shared" si="3"/>
        <v>1167.01</v>
      </c>
      <c r="N95" s="25">
        <v>1</v>
      </c>
      <c r="O95" s="26">
        <v>789.8</v>
      </c>
      <c r="P95" s="26"/>
      <c r="Q95" s="30">
        <f t="shared" si="4"/>
        <v>789.8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>
        <v>1</v>
      </c>
      <c r="O96" s="26">
        <v>1253.31</v>
      </c>
      <c r="P96" s="26"/>
      <c r="Q96" s="30">
        <f t="shared" si="4"/>
        <v>1253.31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3</v>
      </c>
      <c r="I97" s="25"/>
      <c r="J97" s="25"/>
      <c r="K97" s="26"/>
      <c r="L97" s="26">
        <v>335.05</v>
      </c>
      <c r="M97" s="27">
        <f t="shared" si="3"/>
        <v>-335.05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2</v>
      </c>
      <c r="I99" s="25">
        <v>1</v>
      </c>
      <c r="J99" s="25">
        <v>1</v>
      </c>
      <c r="K99" s="26">
        <v>1835.56</v>
      </c>
      <c r="L99" s="26"/>
      <c r="M99" s="27">
        <f t="shared" si="3"/>
        <v>1835.56</v>
      </c>
      <c r="N99" s="25">
        <v>2</v>
      </c>
      <c r="O99" s="26">
        <v>2778.6</v>
      </c>
      <c r="P99" s="26"/>
      <c r="Q99" s="30">
        <f t="shared" si="4"/>
        <v>2778.6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1</v>
      </c>
      <c r="J100" s="25">
        <v>1</v>
      </c>
      <c r="K100" s="26">
        <v>1431.4</v>
      </c>
      <c r="L100" s="26"/>
      <c r="M100" s="27">
        <f t="shared" si="3"/>
        <v>1431.4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>
        <v>1</v>
      </c>
      <c r="O101" s="26">
        <v>2897.29</v>
      </c>
      <c r="P101" s="26"/>
      <c r="Q101" s="30">
        <f t="shared" si="4"/>
        <v>2897.29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>
        <v>1</v>
      </c>
      <c r="O104" s="26">
        <v>2581.2800000000002</v>
      </c>
      <c r="P104" s="26"/>
      <c r="Q104" s="30">
        <f t="shared" si="4"/>
        <v>2581.2800000000002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>
        <v>60</v>
      </c>
      <c r="Q106" s="30">
        <f t="shared" si="4"/>
        <v>-60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3</v>
      </c>
      <c r="I109" s="25">
        <v>1</v>
      </c>
      <c r="J109" s="25">
        <v>3</v>
      </c>
      <c r="K109" s="26">
        <v>4032.25</v>
      </c>
      <c r="L109" s="26"/>
      <c r="M109" s="27">
        <f t="shared" si="3"/>
        <v>4032.25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>
        <v>1</v>
      </c>
      <c r="O111" s="26">
        <v>926.2</v>
      </c>
      <c r="P111" s="26"/>
      <c r="Q111" s="30">
        <f t="shared" si="4"/>
        <v>926.2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1010.4</v>
      </c>
      <c r="P112" s="26"/>
      <c r="Q112" s="30">
        <f t="shared" si="4"/>
        <v>1010.4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>
        <v>1</v>
      </c>
      <c r="J114" s="25">
        <v>1</v>
      </c>
      <c r="K114" s="26">
        <v>937.78</v>
      </c>
      <c r="L114" s="26"/>
      <c r="M114" s="27">
        <f t="shared" si="3"/>
        <v>937.78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1</v>
      </c>
      <c r="J115" s="25">
        <v>1</v>
      </c>
      <c r="K115" s="26">
        <v>416.79</v>
      </c>
      <c r="L115" s="26"/>
      <c r="M115" s="27">
        <f t="shared" si="3"/>
        <v>416.79</v>
      </c>
      <c r="N115" s="25">
        <v>2</v>
      </c>
      <c r="O115" s="26">
        <v>4283.75</v>
      </c>
      <c r="P115" s="26"/>
      <c r="Q115" s="30">
        <f t="shared" si="4"/>
        <v>4283.75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>
        <v>972.6</v>
      </c>
      <c r="L116" s="26">
        <v>972.6</v>
      </c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3</v>
      </c>
      <c r="J117" s="25">
        <v>12</v>
      </c>
      <c r="K117" s="26">
        <v>12468.38</v>
      </c>
      <c r="L117" s="26"/>
      <c r="M117" s="27">
        <f t="shared" si="3"/>
        <v>12468.38</v>
      </c>
      <c r="N117" s="25">
        <v>1</v>
      </c>
      <c r="O117" s="26">
        <v>1650.11</v>
      </c>
      <c r="P117" s="26"/>
      <c r="Q117" s="30">
        <f t="shared" si="4"/>
        <v>1650.11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>
        <v>1</v>
      </c>
      <c r="J119" s="25">
        <v>1</v>
      </c>
      <c r="K119" s="26">
        <v>2130.2600000000002</v>
      </c>
      <c r="L119" s="26"/>
      <c r="M119" s="27">
        <f t="shared" si="3"/>
        <v>2130.2600000000002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2</v>
      </c>
      <c r="J121" s="25">
        <v>5</v>
      </c>
      <c r="K121" s="26">
        <v>6769.61</v>
      </c>
      <c r="L121" s="26"/>
      <c r="M121" s="27">
        <f t="shared" si="3"/>
        <v>6769.61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>
        <v>5</v>
      </c>
      <c r="J122" s="25">
        <v>5</v>
      </c>
      <c r="K122" s="26">
        <v>1818.72</v>
      </c>
      <c r="L122" s="26">
        <v>1818.72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2</v>
      </c>
      <c r="J123" s="25">
        <v>3</v>
      </c>
      <c r="K123" s="26">
        <v>2988.98</v>
      </c>
      <c r="L123" s="26"/>
      <c r="M123" s="27">
        <f t="shared" si="3"/>
        <v>2988.98</v>
      </c>
      <c r="N123" s="25">
        <v>2</v>
      </c>
      <c r="O123" s="26">
        <v>3095.89</v>
      </c>
      <c r="P123" s="26"/>
      <c r="Q123" s="30">
        <f t="shared" si="4"/>
        <v>3095.89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>
        <v>1200</v>
      </c>
      <c r="L124" s="26">
        <v>1200</v>
      </c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>
        <v>2</v>
      </c>
      <c r="J125" s="25">
        <v>3</v>
      </c>
      <c r="K125" s="26">
        <v>1212.48</v>
      </c>
      <c r="L125" s="26">
        <v>842.69</v>
      </c>
      <c r="M125" s="27">
        <f t="shared" si="3"/>
        <v>369.78999999999996</v>
      </c>
      <c r="N125" s="25">
        <v>2</v>
      </c>
      <c r="O125" s="26">
        <v>2559.6799999999998</v>
      </c>
      <c r="P125" s="26">
        <v>4608</v>
      </c>
      <c r="Q125" s="30">
        <f t="shared" si="4"/>
        <v>-2048.3200000000002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>
        <v>1852.4</v>
      </c>
      <c r="L126" s="26"/>
      <c r="M126" s="27">
        <f t="shared" si="3"/>
        <v>1852.4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>
        <v>2</v>
      </c>
      <c r="J129" s="25">
        <v>2</v>
      </c>
      <c r="K129" s="26">
        <v>5161.4799999999996</v>
      </c>
      <c r="L129" s="26"/>
      <c r="M129" s="27">
        <f t="shared" si="3"/>
        <v>5161.4799999999996</v>
      </c>
      <c r="N129" s="25">
        <v>1</v>
      </c>
      <c r="O129" s="26">
        <v>1768.2</v>
      </c>
      <c r="P129" s="26"/>
      <c r="Q129" s="30">
        <f t="shared" si="4"/>
        <v>1768.2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3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>
        <v>20852.27</v>
      </c>
      <c r="Q131" s="30">
        <f t="shared" si="4"/>
        <v>-20852.27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>
        <v>1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2</v>
      </c>
      <c r="J133" s="25">
        <v>3</v>
      </c>
      <c r="K133" s="26">
        <v>2168.0700000000002</v>
      </c>
      <c r="L133" s="26">
        <v>144</v>
      </c>
      <c r="M133" s="27">
        <f t="shared" si="3"/>
        <v>2024.0700000000002</v>
      </c>
      <c r="N133" s="25">
        <v>1</v>
      </c>
      <c r="O133" s="26">
        <v>926.2</v>
      </c>
      <c r="P133" s="26">
        <f>1346+280</f>
        <v>1626</v>
      </c>
      <c r="Q133" s="30">
        <f t="shared" si="4"/>
        <v>-699.8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>
        <v>2</v>
      </c>
      <c r="J134" s="25">
        <v>2</v>
      </c>
      <c r="K134" s="26">
        <v>1515.6</v>
      </c>
      <c r="L134" s="26">
        <v>421</v>
      </c>
      <c r="M134" s="27">
        <f t="shared" si="3"/>
        <v>1094.5999999999999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>
        <v>1</v>
      </c>
      <c r="J135" s="25">
        <v>2</v>
      </c>
      <c r="K135" s="26">
        <v>2488.11</v>
      </c>
      <c r="L135" s="26">
        <v>2872.42</v>
      </c>
      <c r="M135" s="27">
        <f t="shared" si="3"/>
        <v>-384.30999999999995</v>
      </c>
      <c r="N135" s="25"/>
      <c r="O135" s="26"/>
      <c r="P135" s="26">
        <v>1440</v>
      </c>
      <c r="Q135" s="30">
        <f t="shared" si="4"/>
        <v>-1440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2</v>
      </c>
      <c r="K139" s="26">
        <v>6698.69</v>
      </c>
      <c r="L139" s="26"/>
      <c r="M139" s="27">
        <f t="shared" si="5"/>
        <v>6698.69</v>
      </c>
      <c r="N139" s="25">
        <v>2</v>
      </c>
      <c r="O139" s="26">
        <v>5871.08</v>
      </c>
      <c r="P139" s="26"/>
      <c r="Q139" s="30">
        <f t="shared" si="6"/>
        <v>5871.08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2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>
        <v>240</v>
      </c>
      <c r="L147" s="26">
        <v>240</v>
      </c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3</v>
      </c>
      <c r="J148" s="25">
        <v>5</v>
      </c>
      <c r="K148" s="26">
        <v>3518.98</v>
      </c>
      <c r="L148" s="26"/>
      <c r="M148" s="27">
        <f t="shared" si="5"/>
        <v>3518.98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>
        <v>421</v>
      </c>
      <c r="M149" s="27">
        <f t="shared" si="5"/>
        <v>-421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1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>
        <v>926.2</v>
      </c>
      <c r="L151" s="26">
        <v>926.2</v>
      </c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>
        <v>1</v>
      </c>
      <c r="O154" s="26">
        <v>2834.58</v>
      </c>
      <c r="P154" s="26"/>
      <c r="Q154" s="30">
        <f t="shared" si="6"/>
        <v>2834.58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>
        <v>1</v>
      </c>
      <c r="O155" s="26">
        <v>1281.05</v>
      </c>
      <c r="P155" s="26"/>
      <c r="Q155" s="30">
        <f t="shared" si="6"/>
        <v>1281.05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3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1053.3599999999999</v>
      </c>
      <c r="L163" s="26"/>
      <c r="M163" s="27">
        <f t="shared" si="5"/>
        <v>1053.3599999999999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1</v>
      </c>
      <c r="I164" s="25"/>
      <c r="J164" s="25"/>
      <c r="K164" s="26">
        <v>926.2</v>
      </c>
      <c r="L164" s="26">
        <v>926.2</v>
      </c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2</v>
      </c>
      <c r="O167" s="26">
        <v>2845.96</v>
      </c>
      <c r="P167" s="26"/>
      <c r="Q167" s="30">
        <f t="shared" si="6"/>
        <v>2845.96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252.6</v>
      </c>
      <c r="L168" s="26">
        <v>252.6</v>
      </c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3</v>
      </c>
      <c r="J171" s="25">
        <v>4</v>
      </c>
      <c r="K171" s="26">
        <v>3485.21</v>
      </c>
      <c r="L171" s="26"/>
      <c r="M171" s="27">
        <f t="shared" si="5"/>
        <v>3485.21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2</v>
      </c>
      <c r="I173" s="25"/>
      <c r="J173" s="25"/>
      <c r="K173" s="26">
        <v>1684</v>
      </c>
      <c r="L173" s="26">
        <v>1684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3</v>
      </c>
      <c r="J174" s="25">
        <v>3</v>
      </c>
      <c r="K174" s="26">
        <v>3580.45</v>
      </c>
      <c r="L174" s="26"/>
      <c r="M174" s="27">
        <f t="shared" si="5"/>
        <v>3580.45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>
        <v>757.8</v>
      </c>
      <c r="M175" s="27">
        <f t="shared" si="5"/>
        <v>-757.8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3</v>
      </c>
      <c r="I176" s="25">
        <v>3</v>
      </c>
      <c r="J176" s="25">
        <v>3</v>
      </c>
      <c r="K176" s="26">
        <v>3944.73</v>
      </c>
      <c r="L176" s="26"/>
      <c r="M176" s="27">
        <f t="shared" si="5"/>
        <v>3944.73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/>
      <c r="J177" s="25"/>
      <c r="K177" s="26">
        <v>1347.2</v>
      </c>
      <c r="L177" s="26">
        <v>1347.2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88</v>
      </c>
      <c r="I179" s="44">
        <f t="shared" si="7"/>
        <v>82</v>
      </c>
      <c r="J179" s="44">
        <f t="shared" si="7"/>
        <v>115</v>
      </c>
      <c r="K179" s="45">
        <f t="shared" si="7"/>
        <v>119264.49999999999</v>
      </c>
      <c r="L179" s="45">
        <f t="shared" si="7"/>
        <v>26285.629999999997</v>
      </c>
      <c r="M179" s="45">
        <f t="shared" si="7"/>
        <v>92978.87000000001</v>
      </c>
      <c r="N179" s="44">
        <f t="shared" si="7"/>
        <v>56</v>
      </c>
      <c r="O179" s="45">
        <f t="shared" si="7"/>
        <v>113193.55</v>
      </c>
      <c r="P179" s="45">
        <f t="shared" si="7"/>
        <v>57912</v>
      </c>
      <c r="Q179" s="45">
        <f t="shared" si="7"/>
        <v>55281.55000000001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landscape" useFirstPageNumber="1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5" workbookViewId="0">
      <selection activeCell="L107" sqref="L107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1</v>
      </c>
      <c r="K10" s="26">
        <v>252.6</v>
      </c>
      <c r="L10" s="26"/>
      <c r="M10" s="27">
        <f t="shared" ref="M10:M73" si="1">K10-L10</f>
        <v>252.6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3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>
        <v>1</v>
      </c>
      <c r="J19" s="25">
        <v>1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>
        <v>1</v>
      </c>
      <c r="J21" s="25">
        <v>1</v>
      </c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/>
      <c r="M22" s="27">
        <f t="shared" si="1"/>
        <v>0</v>
      </c>
      <c r="N22" s="25">
        <v>1</v>
      </c>
      <c r="O22" s="26">
        <v>1546.2</v>
      </c>
      <c r="P22" s="26"/>
      <c r="Q22" s="30">
        <f t="shared" si="2"/>
        <v>1546.2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3031.2</v>
      </c>
      <c r="L23" s="26">
        <v>3031.2</v>
      </c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>
        <v>252.6</v>
      </c>
      <c r="L25" s="26">
        <v>252.6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3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281.64999999999998</v>
      </c>
      <c r="L31" s="26"/>
      <c r="M31" s="27">
        <f t="shared" si="1"/>
        <v>281.64999999999998</v>
      </c>
      <c r="N31" s="25">
        <v>1</v>
      </c>
      <c r="O31" s="26">
        <v>75.78</v>
      </c>
      <c r="P31" s="26"/>
      <c r="Q31" s="30">
        <f t="shared" si="2"/>
        <v>75.78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2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>
        <v>1</v>
      </c>
      <c r="K37" s="26">
        <v>1167.77</v>
      </c>
      <c r="L37" s="26"/>
      <c r="M37" s="27">
        <f t="shared" si="1"/>
        <v>1167.77</v>
      </c>
      <c r="N37" s="25">
        <v>1</v>
      </c>
      <c r="O37" s="26">
        <v>3239.4</v>
      </c>
      <c r="P37" s="26"/>
      <c r="Q37" s="30">
        <f t="shared" si="2"/>
        <v>3239.4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4</v>
      </c>
      <c r="I40" s="25"/>
      <c r="J40" s="25"/>
      <c r="K40" s="26"/>
      <c r="L40" s="26"/>
      <c r="M40" s="27">
        <f t="shared" si="1"/>
        <v>0</v>
      </c>
      <c r="N40" s="25">
        <v>2</v>
      </c>
      <c r="O40" s="26">
        <v>3525.12</v>
      </c>
      <c r="P40" s="26"/>
      <c r="Q40" s="30">
        <f t="shared" si="2"/>
        <v>3525.12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4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>
        <v>2</v>
      </c>
      <c r="J42" s="25">
        <v>3</v>
      </c>
      <c r="K42" s="26">
        <v>3878.73</v>
      </c>
      <c r="L42" s="26"/>
      <c r="M42" s="27">
        <f t="shared" si="1"/>
        <v>3878.73</v>
      </c>
      <c r="N42" s="25">
        <v>1</v>
      </c>
      <c r="O42" s="26">
        <v>5883.83</v>
      </c>
      <c r="P42" s="26"/>
      <c r="Q42" s="30">
        <f t="shared" si="2"/>
        <v>5883.83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>
        <v>1</v>
      </c>
      <c r="O44" s="26">
        <v>572.55999999999995</v>
      </c>
      <c r="P44" s="26"/>
      <c r="Q44" s="30">
        <f t="shared" si="2"/>
        <v>572.55999999999995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2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3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>
        <v>2273.4</v>
      </c>
      <c r="L54" s="26">
        <v>2273.4</v>
      </c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>
        <v>1</v>
      </c>
      <c r="K55" s="26">
        <v>1303.1600000000001</v>
      </c>
      <c r="L55" s="26"/>
      <c r="M55" s="27">
        <f t="shared" si="1"/>
        <v>1303.1600000000001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1</v>
      </c>
      <c r="K58" s="26">
        <v>555.72</v>
      </c>
      <c r="L58" s="26"/>
      <c r="M58" s="27">
        <f t="shared" si="1"/>
        <v>555.72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>
        <v>1</v>
      </c>
      <c r="K60" s="26">
        <v>1369.51</v>
      </c>
      <c r="L60" s="26"/>
      <c r="M60" s="27">
        <f t="shared" si="1"/>
        <v>1369.51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3</v>
      </c>
      <c r="J66" s="25">
        <v>4</v>
      </c>
      <c r="K66" s="26">
        <v>3168.51</v>
      </c>
      <c r="L66" s="26"/>
      <c r="M66" s="27">
        <f t="shared" si="1"/>
        <v>3168.51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>
        <v>1</v>
      </c>
      <c r="J78" s="25">
        <v>1</v>
      </c>
      <c r="K78" s="26">
        <v>1106.3900000000001</v>
      </c>
      <c r="L78" s="26"/>
      <c r="M78" s="27">
        <f t="shared" si="3"/>
        <v>1106.3900000000001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>
        <v>1</v>
      </c>
      <c r="O79" s="26">
        <v>1936.35</v>
      </c>
      <c r="P79" s="26"/>
      <c r="Q79" s="30">
        <f t="shared" si="4"/>
        <v>1936.35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>
        <v>1</v>
      </c>
      <c r="J80" s="25">
        <v>1</v>
      </c>
      <c r="K80" s="26">
        <v>416.79</v>
      </c>
      <c r="L80" s="26"/>
      <c r="M80" s="27">
        <f t="shared" si="3"/>
        <v>416.79</v>
      </c>
      <c r="N80" s="25">
        <v>1</v>
      </c>
      <c r="O80" s="26">
        <v>2504.8000000000002</v>
      </c>
      <c r="P80" s="26"/>
      <c r="Q80" s="30">
        <f t="shared" si="4"/>
        <v>2504.8000000000002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>
        <v>3</v>
      </c>
      <c r="J82" s="25">
        <v>4</v>
      </c>
      <c r="K82" s="26">
        <v>2460.66</v>
      </c>
      <c r="L82" s="26"/>
      <c r="M82" s="27">
        <f t="shared" si="3"/>
        <v>2460.66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>
        <v>1</v>
      </c>
      <c r="J83" s="25">
        <v>3</v>
      </c>
      <c r="K83" s="26">
        <v>1295.8399999999999</v>
      </c>
      <c r="L83" s="26"/>
      <c r="M83" s="27">
        <f t="shared" si="3"/>
        <v>1295.8399999999999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1</v>
      </c>
      <c r="J84" s="25">
        <v>1</v>
      </c>
      <c r="K84" s="26">
        <v>2517.58</v>
      </c>
      <c r="L84" s="26"/>
      <c r="M84" s="27">
        <f t="shared" si="3"/>
        <v>2517.58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2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3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1</v>
      </c>
      <c r="J95" s="25">
        <v>3</v>
      </c>
      <c r="K95" s="26">
        <v>2410.85</v>
      </c>
      <c r="L95" s="26"/>
      <c r="M95" s="27">
        <f t="shared" si="3"/>
        <v>2410.85</v>
      </c>
      <c r="N95" s="25">
        <v>1</v>
      </c>
      <c r="O95" s="26">
        <v>1184.69</v>
      </c>
      <c r="P95" s="26"/>
      <c r="Q95" s="30">
        <f t="shared" si="4"/>
        <v>1184.69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>
        <v>1</v>
      </c>
      <c r="K96" s="26">
        <v>1057.76</v>
      </c>
      <c r="L96" s="26"/>
      <c r="M96" s="27">
        <f t="shared" si="3"/>
        <v>1057.76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1</v>
      </c>
      <c r="J100" s="25">
        <v>1</v>
      </c>
      <c r="K100" s="26"/>
      <c r="L100" s="26">
        <v>1431.4</v>
      </c>
      <c r="M100" s="27">
        <f t="shared" si="3"/>
        <v>-1431.4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2</v>
      </c>
      <c r="I101" s="25">
        <v>2</v>
      </c>
      <c r="J101" s="25">
        <v>4</v>
      </c>
      <c r="K101" s="26">
        <v>3490.09</v>
      </c>
      <c r="L101" s="26"/>
      <c r="M101" s="27">
        <f t="shared" si="3"/>
        <v>3490.09</v>
      </c>
      <c r="N101" s="25">
        <v>1</v>
      </c>
      <c r="O101" s="26">
        <v>2424.96</v>
      </c>
      <c r="P101" s="26"/>
      <c r="Q101" s="30">
        <f t="shared" si="4"/>
        <v>2424.96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2</v>
      </c>
      <c r="K104" s="26">
        <v>4244.2299999999996</v>
      </c>
      <c r="L104" s="26"/>
      <c r="M104" s="27">
        <f t="shared" si="3"/>
        <v>4244.2299999999996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>
        <v>6</v>
      </c>
      <c r="J107" s="25">
        <v>6</v>
      </c>
      <c r="K107" s="26">
        <v>1852.4</v>
      </c>
      <c r="L107" s="26">
        <v>1852.4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/>
      <c r="J114" s="25"/>
      <c r="K114" s="26"/>
      <c r="L114" s="26"/>
      <c r="M114" s="27">
        <f t="shared" si="3"/>
        <v>0</v>
      </c>
      <c r="N114" s="25">
        <v>3</v>
      </c>
      <c r="O114" s="26">
        <v>5219.6000000000004</v>
      </c>
      <c r="P114" s="26"/>
      <c r="Q114" s="30">
        <f t="shared" si="4"/>
        <v>5219.6000000000004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>
        <v>4</v>
      </c>
      <c r="J116" s="25">
        <v>4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3</v>
      </c>
      <c r="I118" s="25">
        <v>1</v>
      </c>
      <c r="J118" s="25">
        <v>1</v>
      </c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1</v>
      </c>
      <c r="J120" s="25">
        <v>1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>
        <v>2</v>
      </c>
      <c r="K123" s="26">
        <v>1881.09</v>
      </c>
      <c r="L123" s="26"/>
      <c r="M123" s="27">
        <f t="shared" si="3"/>
        <v>1881.09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4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3</v>
      </c>
      <c r="I126" s="25"/>
      <c r="J126" s="25"/>
      <c r="K126" s="26"/>
      <c r="L126" s="26">
        <v>1852.4</v>
      </c>
      <c r="M126" s="27">
        <f t="shared" si="3"/>
        <v>-1852.4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>
        <v>2</v>
      </c>
      <c r="J132" s="25">
        <v>2</v>
      </c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>
        <v>1</v>
      </c>
      <c r="J133" s="25">
        <v>1</v>
      </c>
      <c r="K133" s="26">
        <v>833.58</v>
      </c>
      <c r="L133" s="26"/>
      <c r="M133" s="27">
        <f t="shared" si="3"/>
        <v>833.58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>
        <v>1515.6</v>
      </c>
      <c r="M134" s="27">
        <f t="shared" si="3"/>
        <v>-1515.6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6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2</v>
      </c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>
        <v>589.4</v>
      </c>
      <c r="L138" s="26">
        <v>589.4</v>
      </c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1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2</v>
      </c>
      <c r="J147" s="25">
        <v>2</v>
      </c>
      <c r="K147" s="26">
        <v>589.4</v>
      </c>
      <c r="L147" s="26">
        <v>589.4</v>
      </c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1</v>
      </c>
      <c r="J154" s="25">
        <v>1</v>
      </c>
      <c r="K154" s="26">
        <v>886.93</v>
      </c>
      <c r="L154" s="26"/>
      <c r="M154" s="27">
        <f t="shared" si="5"/>
        <v>886.93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>
        <v>2</v>
      </c>
      <c r="O155" s="26">
        <v>1556.02</v>
      </c>
      <c r="P155" s="26"/>
      <c r="Q155" s="30">
        <f t="shared" si="6"/>
        <v>1556.02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>
        <v>4</v>
      </c>
      <c r="J157" s="25">
        <v>4</v>
      </c>
      <c r="K157" s="26">
        <v>5127.25</v>
      </c>
      <c r="L157" s="26"/>
      <c r="M157" s="27">
        <f t="shared" si="5"/>
        <v>5127.25</v>
      </c>
      <c r="N157" s="25">
        <v>1</v>
      </c>
      <c r="O157" s="26">
        <v>2694.4</v>
      </c>
      <c r="P157" s="26"/>
      <c r="Q157" s="30">
        <f t="shared" si="6"/>
        <v>2694.4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>
        <v>1</v>
      </c>
      <c r="J161" s="25">
        <v>1</v>
      </c>
      <c r="K161" s="26">
        <v>2904.9</v>
      </c>
      <c r="L161" s="26"/>
      <c r="M161" s="27">
        <f t="shared" si="5"/>
        <v>2904.9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v>1</v>
      </c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666.86</v>
      </c>
      <c r="L163" s="26"/>
      <c r="M163" s="27">
        <f t="shared" si="5"/>
        <v>666.86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589.4</v>
      </c>
      <c r="L164" s="26">
        <v>589.4</v>
      </c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v>2</v>
      </c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1263</v>
      </c>
      <c r="P167" s="26"/>
      <c r="Q167" s="30">
        <f t="shared" si="6"/>
        <v>1263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>
        <v>1</v>
      </c>
      <c r="J170" s="25">
        <v>1</v>
      </c>
      <c r="K170" s="26">
        <v>252.6</v>
      </c>
      <c r="L170" s="26"/>
      <c r="M170" s="27">
        <f t="shared" si="5"/>
        <v>252.6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>
        <v>4</v>
      </c>
      <c r="J171" s="25">
        <v>4</v>
      </c>
      <c r="K171" s="26">
        <v>3690.36</v>
      </c>
      <c r="L171" s="26"/>
      <c r="M171" s="27">
        <f t="shared" si="5"/>
        <v>3690.36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>
        <v>252.6</v>
      </c>
      <c r="L172" s="26">
        <v>252.6</v>
      </c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97</v>
      </c>
      <c r="I179" s="44">
        <f t="shared" si="7"/>
        <v>52</v>
      </c>
      <c r="J179" s="44">
        <f t="shared" si="7"/>
        <v>68</v>
      </c>
      <c r="K179" s="45">
        <f t="shared" si="7"/>
        <v>56651.81</v>
      </c>
      <c r="L179" s="45">
        <f t="shared" si="7"/>
        <v>14229.8</v>
      </c>
      <c r="M179" s="45">
        <f t="shared" si="7"/>
        <v>42422.009999999995</v>
      </c>
      <c r="N179" s="44">
        <f t="shared" si="7"/>
        <v>18</v>
      </c>
      <c r="O179" s="45">
        <f t="shared" si="7"/>
        <v>33626.709999999992</v>
      </c>
      <c r="P179" s="45">
        <f t="shared" si="7"/>
        <v>0</v>
      </c>
      <c r="Q179" s="45">
        <f t="shared" si="7"/>
        <v>33626.709999999992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4" firstPageNumber="0" fitToHeight="0" orientation="landscape" useFirstPageNumber="1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5" workbookViewId="0">
      <selection activeCell="H39" sqref="H39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2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>
        <v>1</v>
      </c>
      <c r="J19" s="25">
        <v>1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>
        <v>1</v>
      </c>
      <c r="K20" s="26">
        <v>2166.3000000000002</v>
      </c>
      <c r="L20" s="26"/>
      <c r="M20" s="27">
        <f t="shared" si="1"/>
        <v>2166.3000000000002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>
        <v>757.8</v>
      </c>
      <c r="L21" s="26">
        <v>757.8</v>
      </c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2</v>
      </c>
      <c r="J22" s="25">
        <v>2</v>
      </c>
      <c r="K22" s="26">
        <v>916.94</v>
      </c>
      <c r="L22" s="26"/>
      <c r="M22" s="27">
        <f t="shared" si="1"/>
        <v>916.94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1</v>
      </c>
      <c r="K36" s="26">
        <v>833.58</v>
      </c>
      <c r="L36" s="26"/>
      <c r="M36" s="27">
        <f t="shared" si="1"/>
        <v>833.58</v>
      </c>
      <c r="N36" s="25">
        <v>1</v>
      </c>
      <c r="O36" s="26">
        <v>2410.41</v>
      </c>
      <c r="P36" s="26"/>
      <c r="Q36" s="30">
        <f t="shared" si="2"/>
        <v>2410.41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-1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2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>
        <v>1</v>
      </c>
      <c r="J53" s="25">
        <v>2</v>
      </c>
      <c r="K53" s="26">
        <v>2417.38</v>
      </c>
      <c r="L53" s="26"/>
      <c r="M53" s="27">
        <f t="shared" si="1"/>
        <v>2417.38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2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2</v>
      </c>
      <c r="I75" s="25">
        <v>1</v>
      </c>
      <c r="J75" s="25">
        <v>1</v>
      </c>
      <c r="K75" s="26">
        <v>1178.8</v>
      </c>
      <c r="L75" s="26">
        <v>1178.8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>
        <v>4</v>
      </c>
      <c r="J77" s="25">
        <v>4</v>
      </c>
      <c r="K77" s="26">
        <v>1010.4</v>
      </c>
      <c r="L77" s="26">
        <v>1010.4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2</v>
      </c>
      <c r="K78" s="26">
        <v>2552.9299999999998</v>
      </c>
      <c r="L78" s="26"/>
      <c r="M78" s="27">
        <f t="shared" si="3"/>
        <v>2552.9299999999998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1</v>
      </c>
      <c r="J84" s="25">
        <v>1</v>
      </c>
      <c r="K84" s="26">
        <v>666.86</v>
      </c>
      <c r="L84" s="26"/>
      <c r="M84" s="27">
        <f t="shared" si="3"/>
        <v>666.86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1</v>
      </c>
      <c r="J90" s="25">
        <v>2</v>
      </c>
      <c r="K90" s="26">
        <v>2231.3000000000002</v>
      </c>
      <c r="L90" s="26"/>
      <c r="M90" s="27">
        <f t="shared" si="3"/>
        <v>2231.3000000000002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3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2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>
        <v>1684</v>
      </c>
      <c r="L100" s="26">
        <v>1684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2</v>
      </c>
      <c r="J104" s="25">
        <v>3</v>
      </c>
      <c r="K104" s="26">
        <v>1857.88</v>
      </c>
      <c r="L104" s="26"/>
      <c r="M104" s="27">
        <f t="shared" si="3"/>
        <v>1857.88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2</v>
      </c>
      <c r="J115" s="25">
        <v>2</v>
      </c>
      <c r="K115" s="26">
        <v>1554.63</v>
      </c>
      <c r="L115" s="26"/>
      <c r="M115" s="27">
        <f t="shared" si="3"/>
        <v>1554.63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1</v>
      </c>
      <c r="J117" s="25">
        <v>2</v>
      </c>
      <c r="K117" s="26">
        <v>2151.6999999999998</v>
      </c>
      <c r="L117" s="26"/>
      <c r="M117" s="27">
        <f t="shared" si="3"/>
        <v>2151.6999999999998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>
        <v>252.6</v>
      </c>
      <c r="L118" s="26">
        <v>252.6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>
        <v>1178.8</v>
      </c>
      <c r="L120" s="26">
        <v>1178.8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>
        <v>1</v>
      </c>
      <c r="O123" s="26">
        <v>2615.7800000000002</v>
      </c>
      <c r="P123" s="26"/>
      <c r="Q123" s="30">
        <f t="shared" si="4"/>
        <v>2615.7800000000002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>
        <v>1</v>
      </c>
      <c r="J126" s="25">
        <v>1</v>
      </c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>
        <v>1</v>
      </c>
      <c r="J128" s="25">
        <v>1</v>
      </c>
      <c r="K128" s="26">
        <v>294.7</v>
      </c>
      <c r="L128" s="26">
        <v>294.7</v>
      </c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>
        <v>-1</v>
      </c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>
        <v>1178.8</v>
      </c>
      <c r="L132" s="26">
        <v>1178.8</v>
      </c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>
        <v>4</v>
      </c>
      <c r="J145" s="25">
        <v>4</v>
      </c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>
        <v>3</v>
      </c>
      <c r="J159" s="25">
        <v>3</v>
      </c>
      <c r="K159" s="26">
        <v>2565.46</v>
      </c>
      <c r="L159" s="26"/>
      <c r="M159" s="27">
        <f t="shared" si="5"/>
        <v>2565.46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3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3</v>
      </c>
      <c r="I171" s="25">
        <v>2</v>
      </c>
      <c r="J171" s="25">
        <v>3</v>
      </c>
      <c r="K171" s="26">
        <v>2075.5300000000002</v>
      </c>
      <c r="L171" s="26"/>
      <c r="M171" s="27">
        <f t="shared" si="5"/>
        <v>2075.5300000000002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>
        <v>1</v>
      </c>
      <c r="J175" s="25">
        <v>1</v>
      </c>
      <c r="K175" s="26">
        <v>757.8</v>
      </c>
      <c r="L175" s="26">
        <v>757.8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64</v>
      </c>
      <c r="I179" s="44">
        <f t="shared" si="7"/>
        <v>29</v>
      </c>
      <c r="J179" s="44">
        <f t="shared" si="7"/>
        <v>37</v>
      </c>
      <c r="K179" s="45">
        <f t="shared" si="7"/>
        <v>30284.19</v>
      </c>
      <c r="L179" s="45">
        <f t="shared" si="7"/>
        <v>8293.7000000000007</v>
      </c>
      <c r="M179" s="45">
        <f t="shared" si="7"/>
        <v>21990.49</v>
      </c>
      <c r="N179" s="44">
        <f t="shared" si="7"/>
        <v>2</v>
      </c>
      <c r="O179" s="45">
        <f t="shared" si="7"/>
        <v>5026.1900000000005</v>
      </c>
      <c r="P179" s="45">
        <f t="shared" si="7"/>
        <v>0</v>
      </c>
      <c r="Q179" s="45">
        <f t="shared" si="7"/>
        <v>5026.1900000000005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1" workbookViewId="0">
      <selection activeCell="H184" sqref="H18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>
        <v>4514.7</v>
      </c>
      <c r="M10" s="27">
        <f t="shared" ref="M10:M73" si="1">K10-L10</f>
        <v>-4514.7</v>
      </c>
      <c r="N10" s="25"/>
      <c r="O10" s="26"/>
      <c r="P10" s="26">
        <v>720</v>
      </c>
      <c r="Q10" s="30">
        <f t="shared" ref="Q10:Q73" si="2">O10-P10</f>
        <v>-720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>
        <v>602.4</v>
      </c>
      <c r="M14" s="27">
        <f t="shared" si="1"/>
        <v>-602.4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>
        <v>1024.56</v>
      </c>
      <c r="M15" s="27">
        <f t="shared" si="1"/>
        <v>-1024.56</v>
      </c>
      <c r="N15" s="25"/>
      <c r="O15" s="26"/>
      <c r="P15" s="26">
        <v>280</v>
      </c>
      <c r="Q15" s="30">
        <f t="shared" si="2"/>
        <v>-280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>
        <v>1</v>
      </c>
      <c r="J16" s="25">
        <v>2</v>
      </c>
      <c r="K16" s="26">
        <v>1009.14</v>
      </c>
      <c r="L16" s="26"/>
      <c r="M16" s="27">
        <f t="shared" si="1"/>
        <v>1009.14</v>
      </c>
      <c r="N16" s="25">
        <v>2</v>
      </c>
      <c r="O16" s="26">
        <v>1344.21</v>
      </c>
      <c r="P16" s="26"/>
      <c r="Q16" s="30">
        <f t="shared" si="2"/>
        <v>1344.21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6</v>
      </c>
      <c r="I18" s="25">
        <v>1</v>
      </c>
      <c r="J18" s="25">
        <v>1</v>
      </c>
      <c r="K18" s="26">
        <v>416.79</v>
      </c>
      <c r="L18" s="26">
        <v>4666.6400000000003</v>
      </c>
      <c r="M18" s="27">
        <f t="shared" si="1"/>
        <v>-4249.8500000000004</v>
      </c>
      <c r="N18" s="25">
        <v>2</v>
      </c>
      <c r="O18" s="26">
        <v>12248.93</v>
      </c>
      <c r="P18" s="26">
        <v>2950.05</v>
      </c>
      <c r="Q18" s="30">
        <f t="shared" si="2"/>
        <v>9298.880000000001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416.79</v>
      </c>
      <c r="L20" s="26">
        <v>966.24</v>
      </c>
      <c r="M20" s="27">
        <f t="shared" si="1"/>
        <v>-549.45000000000005</v>
      </c>
      <c r="N20" s="25"/>
      <c r="O20" s="26"/>
      <c r="P20" s="26">
        <v>3191.36</v>
      </c>
      <c r="Q20" s="30">
        <f t="shared" si="2"/>
        <v>-3191.36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>
        <v>192</v>
      </c>
      <c r="M22" s="27">
        <f t="shared" si="1"/>
        <v>-192</v>
      </c>
      <c r="N22" s="25"/>
      <c r="O22" s="26"/>
      <c r="P22" s="26">
        <v>1440</v>
      </c>
      <c r="Q22" s="30">
        <f t="shared" si="2"/>
        <v>-1440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>
        <v>2289.06</v>
      </c>
      <c r="Q24" s="30">
        <f t="shared" si="2"/>
        <v>-2289.06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2</v>
      </c>
      <c r="J25" s="25">
        <v>2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>
        <v>1104</v>
      </c>
      <c r="Q28" s="30">
        <f t="shared" si="2"/>
        <v>-1104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>
        <v>1</v>
      </c>
      <c r="K31" s="26">
        <v>8915.14</v>
      </c>
      <c r="L31" s="26"/>
      <c r="M31" s="27">
        <f t="shared" si="1"/>
        <v>8915.14</v>
      </c>
      <c r="N31" s="25">
        <v>1</v>
      </c>
      <c r="O31" s="26">
        <v>1599.8</v>
      </c>
      <c r="P31" s="26">
        <v>3200</v>
      </c>
      <c r="Q31" s="30">
        <f t="shared" si="2"/>
        <v>-1600.2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2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>
        <v>2</v>
      </c>
      <c r="J33" s="25">
        <v>2</v>
      </c>
      <c r="K33" s="26">
        <v>980.93</v>
      </c>
      <c r="L33" s="26"/>
      <c r="M33" s="27">
        <f t="shared" si="1"/>
        <v>980.93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>
        <v>1324.2</v>
      </c>
      <c r="M35" s="27">
        <f t="shared" si="1"/>
        <v>-1324.2</v>
      </c>
      <c r="N35" s="25"/>
      <c r="O35" s="26"/>
      <c r="P35" s="26">
        <v>5199.79</v>
      </c>
      <c r="Q35" s="30">
        <f t="shared" si="2"/>
        <v>-5199.79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/>
      <c r="K36" s="26"/>
      <c r="L36" s="26">
        <v>4559.3599999999997</v>
      </c>
      <c r="M36" s="27">
        <f t="shared" si="1"/>
        <v>-4559.3599999999997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>
        <v>1</v>
      </c>
      <c r="J37" s="25">
        <v>2</v>
      </c>
      <c r="K37" s="26">
        <v>859.68</v>
      </c>
      <c r="L37" s="26">
        <v>528</v>
      </c>
      <c r="M37" s="27">
        <f t="shared" si="1"/>
        <v>331.67999999999995</v>
      </c>
      <c r="N37" s="25">
        <v>1</v>
      </c>
      <c r="O37" s="26">
        <v>1062.51</v>
      </c>
      <c r="P37" s="26">
        <v>3072.42</v>
      </c>
      <c r="Q37" s="30">
        <f t="shared" si="2"/>
        <v>-2009.91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>
        <v>1</v>
      </c>
      <c r="O40" s="26">
        <v>3295.11</v>
      </c>
      <c r="P40" s="26"/>
      <c r="Q40" s="30">
        <f t="shared" si="2"/>
        <v>3295.11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4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>
        <v>3705.49</v>
      </c>
      <c r="Q42" s="30">
        <f t="shared" si="2"/>
        <v>-3705.49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>
        <v>1166.67</v>
      </c>
      <c r="M49" s="27">
        <f t="shared" si="1"/>
        <v>-1166.67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6"/>
      <c r="L53" s="26">
        <v>3434.4</v>
      </c>
      <c r="M53" s="27">
        <f t="shared" si="1"/>
        <v>-3434.4</v>
      </c>
      <c r="N53" s="25"/>
      <c r="O53" s="26"/>
      <c r="P53" s="26">
        <v>2589.52</v>
      </c>
      <c r="Q53" s="30">
        <f t="shared" si="2"/>
        <v>-2589.52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6"/>
      <c r="L55" s="26"/>
      <c r="M55" s="27">
        <f t="shared" si="1"/>
        <v>0</v>
      </c>
      <c r="N55" s="25">
        <v>1</v>
      </c>
      <c r="O55" s="26">
        <v>3152.45</v>
      </c>
      <c r="P55" s="26">
        <v>2734.99</v>
      </c>
      <c r="Q55" s="30">
        <f t="shared" si="2"/>
        <v>417.46000000000004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>
        <v>2026.08</v>
      </c>
      <c r="M56" s="27">
        <f t="shared" si="1"/>
        <v>-2026.08</v>
      </c>
      <c r="N56" s="25"/>
      <c r="O56" s="26"/>
      <c r="P56" s="26">
        <v>2057.1</v>
      </c>
      <c r="Q56" s="30">
        <f t="shared" si="2"/>
        <v>-2057.1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>
        <v>1</v>
      </c>
      <c r="O57" s="26">
        <v>3452.2</v>
      </c>
      <c r="P57" s="26"/>
      <c r="Q57" s="30">
        <f t="shared" si="2"/>
        <v>3452.2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>
        <v>2</v>
      </c>
      <c r="J58" s="25">
        <v>2</v>
      </c>
      <c r="K58" s="26">
        <v>446.26</v>
      </c>
      <c r="L58" s="26"/>
      <c r="M58" s="27">
        <f t="shared" si="1"/>
        <v>446.26</v>
      </c>
      <c r="N58" s="25">
        <v>2</v>
      </c>
      <c r="O58" s="26">
        <v>5410.36</v>
      </c>
      <c r="P58" s="26">
        <v>14546.48</v>
      </c>
      <c r="Q58" s="30">
        <f t="shared" si="2"/>
        <v>-9136.119999999999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1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>
        <v>1</v>
      </c>
      <c r="K60" s="26">
        <v>1704.21</v>
      </c>
      <c r="L60" s="26"/>
      <c r="M60" s="27">
        <f t="shared" si="1"/>
        <v>1704.21</v>
      </c>
      <c r="N60" s="25"/>
      <c r="O60" s="26"/>
      <c r="P60" s="26">
        <v>5103.21</v>
      </c>
      <c r="Q60" s="30">
        <f t="shared" si="2"/>
        <v>-5103.21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>
        <v>5255.81</v>
      </c>
      <c r="Q61" s="30">
        <f t="shared" si="2"/>
        <v>-5255.81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>
        <v>2404.8000000000002</v>
      </c>
      <c r="Q63" s="30">
        <f t="shared" si="2"/>
        <v>-2404.8000000000002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>
        <v>1814.4</v>
      </c>
      <c r="M65" s="27">
        <f t="shared" si="1"/>
        <v>-1814.4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>
        <v>2112.96</v>
      </c>
      <c r="M66" s="27">
        <f t="shared" si="1"/>
        <v>-2112.96</v>
      </c>
      <c r="N66" s="25"/>
      <c r="O66" s="26"/>
      <c r="P66" s="26">
        <v>9479.33</v>
      </c>
      <c r="Q66" s="30">
        <f t="shared" si="2"/>
        <v>-9479.33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>
        <v>7686.64</v>
      </c>
      <c r="Q68" s="30">
        <f t="shared" si="2"/>
        <v>-7686.64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2</v>
      </c>
      <c r="I69" s="25"/>
      <c r="J69" s="25">
        <v>1</v>
      </c>
      <c r="K69" s="26">
        <v>4124.53</v>
      </c>
      <c r="L69" s="26">
        <v>2816.26</v>
      </c>
      <c r="M69" s="27">
        <f t="shared" si="1"/>
        <v>1308.2699999999995</v>
      </c>
      <c r="N69" s="25">
        <v>1</v>
      </c>
      <c r="O69" s="26">
        <v>1760.12</v>
      </c>
      <c r="P69" s="26"/>
      <c r="Q69" s="30">
        <f t="shared" si="2"/>
        <v>1760.12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>
        <v>1</v>
      </c>
      <c r="J73" s="25">
        <v>1</v>
      </c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2</v>
      </c>
      <c r="J74" s="25">
        <v>3</v>
      </c>
      <c r="K74" s="26">
        <v>1746.81</v>
      </c>
      <c r="L74" s="26">
        <v>4593.9399999999996</v>
      </c>
      <c r="M74" s="27">
        <f t="shared" ref="M74:M137" si="3">K74-L74</f>
        <v>-2847.1299999999997</v>
      </c>
      <c r="N74" s="25">
        <v>2</v>
      </c>
      <c r="O74" s="26">
        <v>778.85</v>
      </c>
      <c r="P74" s="26"/>
      <c r="Q74" s="30">
        <f t="shared" ref="Q74:Q137" si="4">O74-P74</f>
        <v>778.85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>
        <v>3</v>
      </c>
      <c r="J76" s="25">
        <v>3</v>
      </c>
      <c r="K76" s="26">
        <v>1305.94</v>
      </c>
      <c r="L76" s="26"/>
      <c r="M76" s="27">
        <f t="shared" si="3"/>
        <v>1305.94</v>
      </c>
      <c r="N76" s="25">
        <v>3</v>
      </c>
      <c r="O76" s="26">
        <v>3021.57</v>
      </c>
      <c r="P76" s="26"/>
      <c r="Q76" s="30">
        <f t="shared" si="4"/>
        <v>3021.57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2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>
        <v>2510.4</v>
      </c>
      <c r="M79" s="27">
        <f t="shared" si="3"/>
        <v>-2510.4</v>
      </c>
      <c r="N79" s="25"/>
      <c r="O79" s="26"/>
      <c r="P79" s="26">
        <v>1561.09</v>
      </c>
      <c r="Q79" s="30">
        <f t="shared" si="4"/>
        <v>-1561.09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1</v>
      </c>
      <c r="K80" s="26">
        <v>510.84</v>
      </c>
      <c r="L80" s="26">
        <v>680</v>
      </c>
      <c r="M80" s="27">
        <f t="shared" si="3"/>
        <v>-169.16000000000003</v>
      </c>
      <c r="N80" s="25"/>
      <c r="O80" s="26"/>
      <c r="P80" s="26">
        <v>9493.7800000000007</v>
      </c>
      <c r="Q80" s="30">
        <f t="shared" si="4"/>
        <v>-9493.7800000000007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1</v>
      </c>
      <c r="J82" s="25">
        <v>1</v>
      </c>
      <c r="K82" s="26">
        <v>937.15</v>
      </c>
      <c r="L82" s="26">
        <v>912</v>
      </c>
      <c r="M82" s="27">
        <f t="shared" si="3"/>
        <v>25.149999999999977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>
        <v>777.2</v>
      </c>
      <c r="Q83" s="30">
        <f t="shared" si="4"/>
        <v>-777.2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>
        <v>2308.8000000000002</v>
      </c>
      <c r="M88" s="27">
        <f t="shared" si="3"/>
        <v>-2308.8000000000002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>
        <v>2595.1999999999998</v>
      </c>
      <c r="M90" s="27">
        <f t="shared" si="3"/>
        <v>-2595.1999999999998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3</v>
      </c>
      <c r="J91" s="25">
        <v>3</v>
      </c>
      <c r="K91" s="26">
        <v>4579.78</v>
      </c>
      <c r="L91" s="26">
        <v>1927.73</v>
      </c>
      <c r="M91" s="27">
        <f t="shared" si="3"/>
        <v>2652.0499999999997</v>
      </c>
      <c r="N91" s="25"/>
      <c r="O91" s="26"/>
      <c r="P91" s="26">
        <v>1713.43</v>
      </c>
      <c r="Q91" s="30">
        <f t="shared" si="4"/>
        <v>-1713.43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>
        <v>2</v>
      </c>
      <c r="J92" s="25">
        <v>2</v>
      </c>
      <c r="K92" s="26">
        <v>2257.2199999999998</v>
      </c>
      <c r="L92" s="26"/>
      <c r="M92" s="27">
        <f t="shared" si="3"/>
        <v>2257.2199999999998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>
        <v>1</v>
      </c>
      <c r="K93" s="26">
        <v>1015.45</v>
      </c>
      <c r="L93" s="26"/>
      <c r="M93" s="27">
        <f t="shared" si="3"/>
        <v>1015.45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1</v>
      </c>
      <c r="J95" s="25">
        <v>1</v>
      </c>
      <c r="K95" s="26">
        <v>1628.76</v>
      </c>
      <c r="L95" s="26">
        <v>720</v>
      </c>
      <c r="M95" s="27">
        <f t="shared" si="3"/>
        <v>908.76</v>
      </c>
      <c r="N95" s="25"/>
      <c r="O95" s="26"/>
      <c r="P95" s="26">
        <v>944.02</v>
      </c>
      <c r="Q95" s="30">
        <f t="shared" si="4"/>
        <v>-944.02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>
        <v>240</v>
      </c>
      <c r="M96" s="27">
        <f t="shared" si="3"/>
        <v>-240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>
        <v>3</v>
      </c>
      <c r="J97" s="25">
        <v>3</v>
      </c>
      <c r="K97" s="26">
        <v>5304.6</v>
      </c>
      <c r="L97" s="26">
        <v>5304.6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>
        <v>1</v>
      </c>
      <c r="O99" s="26">
        <v>1684</v>
      </c>
      <c r="P99" s="26"/>
      <c r="Q99" s="30">
        <f t="shared" si="4"/>
        <v>1684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>
        <v>1116</v>
      </c>
      <c r="M101" s="27">
        <f t="shared" si="3"/>
        <v>-1116</v>
      </c>
      <c r="N101" s="25"/>
      <c r="O101" s="26"/>
      <c r="P101" s="26">
        <v>4220.6400000000003</v>
      </c>
      <c r="Q101" s="30">
        <f t="shared" si="4"/>
        <v>-4220.6400000000003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>
        <v>3498</v>
      </c>
      <c r="M104" s="27">
        <f t="shared" si="3"/>
        <v>-3498</v>
      </c>
      <c r="N104" s="25"/>
      <c r="O104" s="26"/>
      <c r="P104" s="26">
        <v>5407.32</v>
      </c>
      <c r="Q104" s="30">
        <f t="shared" si="4"/>
        <v>-5407.32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>
        <v>1</v>
      </c>
      <c r="J106" s="25">
        <v>1</v>
      </c>
      <c r="K106" s="26">
        <v>739.11</v>
      </c>
      <c r="L106" s="26"/>
      <c r="M106" s="27">
        <f t="shared" si="3"/>
        <v>739.11</v>
      </c>
      <c r="N106" s="25">
        <v>2</v>
      </c>
      <c r="O106" s="26">
        <v>1278.73</v>
      </c>
      <c r="P106" s="26">
        <v>1669.14</v>
      </c>
      <c r="Q106" s="30">
        <f t="shared" si="4"/>
        <v>-390.41000000000008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2</v>
      </c>
      <c r="J107" s="25">
        <v>2</v>
      </c>
      <c r="K107" s="26">
        <v>1684</v>
      </c>
      <c r="L107" s="26">
        <v>1684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1</v>
      </c>
      <c r="J109" s="25">
        <v>2</v>
      </c>
      <c r="K109" s="26">
        <v>1093.76</v>
      </c>
      <c r="L109" s="26">
        <v>4264.24</v>
      </c>
      <c r="M109" s="27">
        <f t="shared" si="3"/>
        <v>-3170.4799999999996</v>
      </c>
      <c r="N109" s="25"/>
      <c r="O109" s="26"/>
      <c r="P109" s="26">
        <v>795.87</v>
      </c>
      <c r="Q109" s="30">
        <f t="shared" si="4"/>
        <v>-795.87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>
        <v>1440</v>
      </c>
      <c r="Q112" s="30">
        <f t="shared" si="4"/>
        <v>-1440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>
        <v>14080.26</v>
      </c>
      <c r="Q114" s="30">
        <f t="shared" si="4"/>
        <v>-14080.26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>
        <v>1125.5999999999999</v>
      </c>
      <c r="M115" s="27">
        <f t="shared" si="3"/>
        <v>-1125.5999999999999</v>
      </c>
      <c r="N115" s="25"/>
      <c r="O115" s="26"/>
      <c r="P115" s="26">
        <v>1248</v>
      </c>
      <c r="Q115" s="30">
        <f t="shared" si="4"/>
        <v>-1248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>
        <v>4</v>
      </c>
      <c r="J116" s="25">
        <v>4</v>
      </c>
      <c r="K116" s="26">
        <v>2694.4</v>
      </c>
      <c r="L116" s="26">
        <v>2694.4</v>
      </c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2</v>
      </c>
      <c r="J117" s="25">
        <v>4</v>
      </c>
      <c r="K117" s="26">
        <v>2956.26</v>
      </c>
      <c r="L117" s="26">
        <v>7348.74</v>
      </c>
      <c r="M117" s="27">
        <f t="shared" si="3"/>
        <v>-4392.4799999999996</v>
      </c>
      <c r="N117" s="25"/>
      <c r="O117" s="26"/>
      <c r="P117" s="26">
        <v>4984.4799999999996</v>
      </c>
      <c r="Q117" s="30">
        <f t="shared" si="4"/>
        <v>-4984.4799999999996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>
        <v>1521.6</v>
      </c>
      <c r="M119" s="27">
        <f t="shared" si="3"/>
        <v>-1521.6</v>
      </c>
      <c r="N119" s="25">
        <v>1</v>
      </c>
      <c r="O119" s="26">
        <v>926.2</v>
      </c>
      <c r="P119" s="26"/>
      <c r="Q119" s="30">
        <f t="shared" si="4"/>
        <v>926.2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>
        <v>1</v>
      </c>
      <c r="J120" s="25">
        <v>1</v>
      </c>
      <c r="K120" s="26">
        <v>252.6</v>
      </c>
      <c r="L120" s="26"/>
      <c r="M120" s="27">
        <f t="shared" si="3"/>
        <v>252.6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>
        <v>1</v>
      </c>
      <c r="O121" s="26">
        <v>1799.47</v>
      </c>
      <c r="P121" s="26"/>
      <c r="Q121" s="30">
        <f t="shared" si="4"/>
        <v>1799.47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8</v>
      </c>
      <c r="I123" s="25"/>
      <c r="J123" s="25"/>
      <c r="K123" s="26"/>
      <c r="L123" s="26">
        <v>2534.61</v>
      </c>
      <c r="M123" s="27">
        <f t="shared" si="3"/>
        <v>-2534.61</v>
      </c>
      <c r="N123" s="25"/>
      <c r="O123" s="26"/>
      <c r="P123" s="26">
        <v>12286.86</v>
      </c>
      <c r="Q123" s="30">
        <f t="shared" si="4"/>
        <v>-12286.86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3</v>
      </c>
      <c r="I125" s="25">
        <v>5</v>
      </c>
      <c r="J125" s="25">
        <v>6</v>
      </c>
      <c r="K125" s="26">
        <v>4563.84</v>
      </c>
      <c r="L125" s="26">
        <v>2723.52</v>
      </c>
      <c r="M125" s="27">
        <f t="shared" si="3"/>
        <v>1840.3200000000002</v>
      </c>
      <c r="N125" s="25"/>
      <c r="O125" s="26"/>
      <c r="P125" s="26">
        <v>5519.36</v>
      </c>
      <c r="Q125" s="30">
        <f t="shared" si="4"/>
        <v>-5519.36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>
        <v>1</v>
      </c>
      <c r="J126" s="25">
        <v>2</v>
      </c>
      <c r="K126" s="26">
        <v>2020.8</v>
      </c>
      <c r="L126" s="26">
        <v>1178.8</v>
      </c>
      <c r="M126" s="27">
        <f t="shared" si="3"/>
        <v>842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>
        <v>2</v>
      </c>
      <c r="J127" s="25">
        <v>2</v>
      </c>
      <c r="K127" s="26">
        <v>674.44</v>
      </c>
      <c r="L127" s="26"/>
      <c r="M127" s="27">
        <f t="shared" si="3"/>
        <v>674.44</v>
      </c>
      <c r="N127" s="25">
        <v>9</v>
      </c>
      <c r="O127" s="26">
        <v>1376.11</v>
      </c>
      <c r="P127" s="26"/>
      <c r="Q127" s="30">
        <f t="shared" si="4"/>
        <v>1376.11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3</v>
      </c>
      <c r="J131" s="25">
        <v>4</v>
      </c>
      <c r="K131" s="26">
        <v>3019.84</v>
      </c>
      <c r="L131" s="26"/>
      <c r="M131" s="27">
        <f t="shared" si="3"/>
        <v>3019.84</v>
      </c>
      <c r="N131" s="25">
        <v>1</v>
      </c>
      <c r="O131" s="26">
        <v>620.52</v>
      </c>
      <c r="P131" s="26">
        <v>1840</v>
      </c>
      <c r="Q131" s="30">
        <f t="shared" si="4"/>
        <v>-1219.48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>
        <v>2</v>
      </c>
      <c r="K133" s="26">
        <v>1726.27</v>
      </c>
      <c r="L133" s="26">
        <v>475.2</v>
      </c>
      <c r="M133" s="27">
        <f t="shared" si="3"/>
        <v>1251.07</v>
      </c>
      <c r="N133" s="25">
        <v>4</v>
      </c>
      <c r="O133" s="26">
        <v>13199.9</v>
      </c>
      <c r="P133" s="26">
        <v>1040</v>
      </c>
      <c r="Q133" s="30">
        <f t="shared" si="4"/>
        <v>12159.9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3</v>
      </c>
      <c r="I135" s="25"/>
      <c r="J135" s="25"/>
      <c r="K135" s="26"/>
      <c r="L135" s="26">
        <v>606.24</v>
      </c>
      <c r="M135" s="27">
        <f t="shared" si="3"/>
        <v>-606.24</v>
      </c>
      <c r="N135" s="25"/>
      <c r="O135" s="26"/>
      <c r="P135" s="26">
        <v>4810.18</v>
      </c>
      <c r="Q135" s="30">
        <f t="shared" si="4"/>
        <v>-4810.18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>
        <v>1</v>
      </c>
      <c r="J137" s="25">
        <v>1</v>
      </c>
      <c r="K137" s="26">
        <v>252.6</v>
      </c>
      <c r="L137" s="26"/>
      <c r="M137" s="27">
        <f t="shared" si="3"/>
        <v>252.6</v>
      </c>
      <c r="N137" s="25"/>
      <c r="O137" s="26"/>
      <c r="P137" s="26">
        <v>1344</v>
      </c>
      <c r="Q137" s="30">
        <f t="shared" si="4"/>
        <v>-1344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1</v>
      </c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2</v>
      </c>
      <c r="J139" s="25">
        <v>2</v>
      </c>
      <c r="K139" s="26">
        <v>1596.31</v>
      </c>
      <c r="L139" s="26"/>
      <c r="M139" s="27">
        <f t="shared" si="5"/>
        <v>1596.31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>
        <v>4</v>
      </c>
      <c r="J145" s="25">
        <v>4</v>
      </c>
      <c r="K145" s="26">
        <v>1010.4</v>
      </c>
      <c r="L145" s="26">
        <v>1010.4</v>
      </c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>
        <v>1360</v>
      </c>
      <c r="Q146" s="30">
        <f t="shared" si="6"/>
        <v>-1360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>
        <v>1606.39</v>
      </c>
      <c r="Q150" s="30">
        <f t="shared" si="6"/>
        <v>-1606.39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>
        <v>897.6</v>
      </c>
      <c r="Q154" s="30">
        <f t="shared" si="6"/>
        <v>-897.6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>
        <v>1</v>
      </c>
      <c r="O155" s="26">
        <v>381.13</v>
      </c>
      <c r="P155" s="26">
        <v>1223.07</v>
      </c>
      <c r="Q155" s="30">
        <f t="shared" si="6"/>
        <v>-841.93999999999994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>
        <v>3210.27</v>
      </c>
      <c r="Q157" s="30">
        <f t="shared" si="6"/>
        <v>-3210.27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>
        <v>1</v>
      </c>
      <c r="J158" s="25">
        <v>1</v>
      </c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>
        <v>1864.75</v>
      </c>
      <c r="M161" s="27">
        <f t="shared" si="5"/>
        <v>-1864.75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/>
      <c r="K163" s="26"/>
      <c r="L163" s="26">
        <v>2916.6</v>
      </c>
      <c r="M163" s="27">
        <f t="shared" si="5"/>
        <v>-2916.6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>
        <v>1146.82</v>
      </c>
      <c r="M165" s="27">
        <f t="shared" si="5"/>
        <v>-1146.82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2240</v>
      </c>
      <c r="Q167" s="30">
        <f t="shared" si="6"/>
        <v>-2240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>
        <v>2</v>
      </c>
      <c r="J170" s="25">
        <v>2</v>
      </c>
      <c r="K170" s="26">
        <v>1316.89</v>
      </c>
      <c r="L170" s="26">
        <v>4252.97</v>
      </c>
      <c r="M170" s="27">
        <f t="shared" si="5"/>
        <v>-2936.08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>
        <v>1</v>
      </c>
      <c r="K171" s="26"/>
      <c r="L171" s="26">
        <v>180</v>
      </c>
      <c r="M171" s="27">
        <f t="shared" si="5"/>
        <v>-180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>
        <v>2</v>
      </c>
      <c r="J172" s="25">
        <v>2</v>
      </c>
      <c r="K172" s="26">
        <v>959.88</v>
      </c>
      <c r="L172" s="26">
        <v>252.6</v>
      </c>
      <c r="M172" s="27">
        <f t="shared" si="5"/>
        <v>707.28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2</v>
      </c>
      <c r="I173" s="25">
        <v>1</v>
      </c>
      <c r="J173" s="25">
        <v>1</v>
      </c>
      <c r="K173" s="26">
        <v>1263</v>
      </c>
      <c r="L173" s="26">
        <v>1263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1</v>
      </c>
      <c r="J174" s="25">
        <v>2</v>
      </c>
      <c r="K174" s="26">
        <v>1096.71</v>
      </c>
      <c r="L174" s="26"/>
      <c r="M174" s="27">
        <f t="shared" si="5"/>
        <v>1096.71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/>
      <c r="J176" s="25"/>
      <c r="K176" s="26"/>
      <c r="L176" s="26">
        <v>4007.41</v>
      </c>
      <c r="M176" s="27">
        <f t="shared" si="5"/>
        <v>-4007.41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-1</v>
      </c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86</v>
      </c>
      <c r="I179" s="44">
        <f t="shared" si="7"/>
        <v>63</v>
      </c>
      <c r="J179" s="44">
        <f t="shared" si="7"/>
        <v>80</v>
      </c>
      <c r="K179" s="45">
        <f t="shared" si="7"/>
        <v>67081.13</v>
      </c>
      <c r="L179" s="45">
        <f t="shared" si="7"/>
        <v>101207.04000000004</v>
      </c>
      <c r="M179" s="45">
        <f t="shared" si="7"/>
        <v>-34125.910000000003</v>
      </c>
      <c r="N179" s="44">
        <f t="shared" si="7"/>
        <v>37</v>
      </c>
      <c r="O179" s="45">
        <f t="shared" si="7"/>
        <v>58392.17</v>
      </c>
      <c r="P179" s="45">
        <f t="shared" si="7"/>
        <v>164723.00999999995</v>
      </c>
      <c r="Q179" s="45">
        <f t="shared" si="7"/>
        <v>-106330.84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37" firstPageNumber="0" fitToHeight="0" orientation="portrait" useFirstPageNumber="1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19" workbookViewId="0">
      <selection activeCell="N122" sqref="N122:O12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>
        <v>2</v>
      </c>
      <c r="J10" s="25">
        <v>4</v>
      </c>
      <c r="K10" s="26">
        <f>3430.23+8575.07</f>
        <v>12005.3</v>
      </c>
      <c r="L10" s="26"/>
      <c r="M10" s="27">
        <f t="shared" ref="M10:M73" si="1">K10-L10</f>
        <v>12005.3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2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2</v>
      </c>
      <c r="J18" s="25">
        <v>3</v>
      </c>
      <c r="K18" s="26">
        <f>2600.57+615.92</f>
        <v>3216.4900000000002</v>
      </c>
      <c r="L18" s="26"/>
      <c r="M18" s="27">
        <f t="shared" si="1"/>
        <v>3216.4900000000002</v>
      </c>
      <c r="N18" s="25">
        <v>2</v>
      </c>
      <c r="O18" s="26">
        <f>2635.78+1558.79</f>
        <v>4194.57</v>
      </c>
      <c r="P18" s="26"/>
      <c r="Q18" s="30">
        <f t="shared" si="2"/>
        <v>4194.57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2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1</v>
      </c>
      <c r="J24" s="25">
        <v>1</v>
      </c>
      <c r="K24" s="26">
        <v>555.72</v>
      </c>
      <c r="L24" s="26"/>
      <c r="M24" s="27">
        <f t="shared" si="1"/>
        <v>555.72</v>
      </c>
      <c r="N24" s="25">
        <v>1</v>
      </c>
      <c r="O24" s="26">
        <v>1221.57</v>
      </c>
      <c r="P24" s="26"/>
      <c r="Q24" s="30">
        <f t="shared" si="2"/>
        <v>1221.57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4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2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-1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>
        <v>1</v>
      </c>
      <c r="K36" s="26">
        <v>644.13</v>
      </c>
      <c r="L36" s="26"/>
      <c r="M36" s="27">
        <f t="shared" si="1"/>
        <v>644.13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2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>
        <v>2</v>
      </c>
      <c r="O47" s="26">
        <v>505.2</v>
      </c>
      <c r="P47" s="26"/>
      <c r="Q47" s="30">
        <f t="shared" si="2"/>
        <v>505.2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2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>
        <v>1</v>
      </c>
      <c r="K49" s="26">
        <v>3590.4</v>
      </c>
      <c r="L49" s="26"/>
      <c r="M49" s="27">
        <f t="shared" si="1"/>
        <v>3590.4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1</v>
      </c>
      <c r="J53" s="25">
        <v>1</v>
      </c>
      <c r="K53" s="26">
        <v>1713.47</v>
      </c>
      <c r="L53" s="26"/>
      <c r="M53" s="27">
        <f t="shared" si="1"/>
        <v>1713.47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>
        <v>1</v>
      </c>
      <c r="O57" s="26">
        <v>1263</v>
      </c>
      <c r="P57" s="26"/>
      <c r="Q57" s="30">
        <f t="shared" si="2"/>
        <v>1263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>
        <v>1</v>
      </c>
      <c r="J59" s="25">
        <v>1</v>
      </c>
      <c r="K59" s="26">
        <v>589.4</v>
      </c>
      <c r="L59" s="26">
        <v>589.4</v>
      </c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>
        <v>2</v>
      </c>
      <c r="J65" s="25">
        <v>4</v>
      </c>
      <c r="K65" s="26">
        <v>3118.34</v>
      </c>
      <c r="L65" s="26"/>
      <c r="M65" s="27">
        <f t="shared" si="1"/>
        <v>3118.34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2</v>
      </c>
      <c r="I69" s="25">
        <v>1</v>
      </c>
      <c r="J69" s="25">
        <v>1</v>
      </c>
      <c r="K69" s="26">
        <v>416.79</v>
      </c>
      <c r="L69" s="26"/>
      <c r="M69" s="27">
        <f t="shared" si="1"/>
        <v>416.79</v>
      </c>
      <c r="N69" s="25">
        <v>1</v>
      </c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>
        <v>7</v>
      </c>
      <c r="J72" s="25">
        <v>9</v>
      </c>
      <c r="K72" s="26">
        <v>4689.9399999999996</v>
      </c>
      <c r="L72" s="26"/>
      <c r="M72" s="27">
        <f t="shared" si="1"/>
        <v>4689.9399999999996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>
        <v>1</v>
      </c>
      <c r="O74" s="26">
        <v>4299.9399999999996</v>
      </c>
      <c r="P74" s="26"/>
      <c r="Q74" s="30">
        <f t="shared" ref="Q74:Q137" si="4">O74-P74</f>
        <v>4299.9399999999996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2</v>
      </c>
      <c r="I80" s="25">
        <v>2</v>
      </c>
      <c r="J80" s="25">
        <v>2</v>
      </c>
      <c r="K80" s="26">
        <v>572.55999999999995</v>
      </c>
      <c r="L80" s="26"/>
      <c r="M80" s="27">
        <f t="shared" si="3"/>
        <v>572.55999999999995</v>
      </c>
      <c r="N80" s="25">
        <v>1</v>
      </c>
      <c r="O80" s="26">
        <v>602.30999999999995</v>
      </c>
      <c r="P80" s="26"/>
      <c r="Q80" s="30">
        <f t="shared" si="4"/>
        <v>602.30999999999995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>
        <v>1</v>
      </c>
      <c r="J81" s="25">
        <v>1</v>
      </c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>
        <v>1</v>
      </c>
      <c r="K82" s="26">
        <v>615.91999999999996</v>
      </c>
      <c r="L82" s="26"/>
      <c r="M82" s="27">
        <f t="shared" si="3"/>
        <v>615.91999999999996</v>
      </c>
      <c r="N82" s="25">
        <v>1</v>
      </c>
      <c r="O82" s="26">
        <v>3795.32</v>
      </c>
      <c r="P82" s="26"/>
      <c r="Q82" s="30">
        <f t="shared" si="4"/>
        <v>3795.32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>
        <v>6</v>
      </c>
      <c r="J88" s="25">
        <v>6</v>
      </c>
      <c r="K88" s="26">
        <f>277.86+4373.43</f>
        <v>4651.29</v>
      </c>
      <c r="L88" s="26"/>
      <c r="M88" s="27">
        <f t="shared" si="3"/>
        <v>4651.29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2</v>
      </c>
      <c r="I91" s="25"/>
      <c r="J91" s="25"/>
      <c r="K91" s="26"/>
      <c r="L91" s="26"/>
      <c r="M91" s="27">
        <f t="shared" si="3"/>
        <v>0</v>
      </c>
      <c r="N91" s="25">
        <v>1</v>
      </c>
      <c r="O91" s="26">
        <v>3767.92</v>
      </c>
      <c r="P91" s="26"/>
      <c r="Q91" s="30">
        <f t="shared" si="4"/>
        <v>3767.92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>
        <v>1</v>
      </c>
      <c r="J92" s="25">
        <v>1</v>
      </c>
      <c r="K92" s="26">
        <v>808.32</v>
      </c>
      <c r="L92" s="26">
        <v>3065.54</v>
      </c>
      <c r="M92" s="27">
        <f t="shared" si="3"/>
        <v>-2257.2199999999998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4</v>
      </c>
      <c r="I93" s="25">
        <v>2</v>
      </c>
      <c r="J93" s="25">
        <v>2</v>
      </c>
      <c r="K93" s="26">
        <v>2326.11</v>
      </c>
      <c r="L93" s="26"/>
      <c r="M93" s="27">
        <f t="shared" si="3"/>
        <v>2326.11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2</v>
      </c>
      <c r="I96" s="25"/>
      <c r="J96" s="25"/>
      <c r="K96" s="26"/>
      <c r="L96" s="26"/>
      <c r="M96" s="27">
        <f t="shared" si="3"/>
        <v>0</v>
      </c>
      <c r="N96" s="25">
        <v>1</v>
      </c>
      <c r="O96" s="26">
        <v>813.02</v>
      </c>
      <c r="P96" s="26"/>
      <c r="Q96" s="30">
        <f t="shared" si="4"/>
        <v>813.02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>
        <v>2</v>
      </c>
      <c r="J97" s="25">
        <v>2</v>
      </c>
      <c r="K97" s="26">
        <v>4306.8</v>
      </c>
      <c r="L97" s="26">
        <v>4306.8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3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>
        <v>1</v>
      </c>
      <c r="J106" s="25">
        <v>1</v>
      </c>
      <c r="K106" s="26">
        <v>252.6</v>
      </c>
      <c r="L106" s="26"/>
      <c r="M106" s="27">
        <f t="shared" si="3"/>
        <v>252.6</v>
      </c>
      <c r="N106" s="25">
        <v>2</v>
      </c>
      <c r="O106" s="26">
        <v>2012.37</v>
      </c>
      <c r="P106" s="26"/>
      <c r="Q106" s="30">
        <f t="shared" si="4"/>
        <v>2012.37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2</v>
      </c>
      <c r="J109" s="25">
        <v>2</v>
      </c>
      <c r="K109" s="26">
        <f>252.6+833.58</f>
        <v>1086.18</v>
      </c>
      <c r="L109" s="26"/>
      <c r="M109" s="27">
        <f t="shared" si="3"/>
        <v>1086.18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>
        <v>1</v>
      </c>
      <c r="O111" s="26">
        <v>1290.06</v>
      </c>
      <c r="P111" s="26"/>
      <c r="Q111" s="30">
        <f t="shared" si="4"/>
        <v>1290.06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>
        <v>2</v>
      </c>
      <c r="J114" s="25">
        <v>2</v>
      </c>
      <c r="K114" s="26">
        <v>750.22</v>
      </c>
      <c r="L114" s="26"/>
      <c r="M114" s="27">
        <f t="shared" si="3"/>
        <v>750.22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1</v>
      </c>
      <c r="J118" s="25">
        <v>1</v>
      </c>
      <c r="K118" s="26">
        <v>926.2</v>
      </c>
      <c r="L118" s="26">
        <v>926.2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>
        <v>252.6</v>
      </c>
      <c r="M120" s="27">
        <f t="shared" si="3"/>
        <v>-252.6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>
        <v>1</v>
      </c>
      <c r="O121" s="26">
        <v>1431.4</v>
      </c>
      <c r="P121" s="26"/>
      <c r="Q121" s="30">
        <f t="shared" si="4"/>
        <v>1431.4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1</v>
      </c>
      <c r="J124" s="25">
        <v>1</v>
      </c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>
        <v>1</v>
      </c>
      <c r="K125" s="26">
        <v>1015.45</v>
      </c>
      <c r="L125" s="26"/>
      <c r="M125" s="27">
        <f t="shared" si="3"/>
        <v>1015.45</v>
      </c>
      <c r="N125" s="25">
        <v>1</v>
      </c>
      <c r="O125" s="26">
        <v>202.08</v>
      </c>
      <c r="P125" s="26"/>
      <c r="Q125" s="30">
        <f t="shared" si="4"/>
        <v>202.08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>
        <v>842</v>
      </c>
      <c r="M126" s="27">
        <f t="shared" si="3"/>
        <v>-842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2</v>
      </c>
      <c r="I129" s="25">
        <v>3</v>
      </c>
      <c r="J129" s="25">
        <v>3</v>
      </c>
      <c r="K129" s="26">
        <v>2867.6</v>
      </c>
      <c r="L129" s="26"/>
      <c r="M129" s="27">
        <f t="shared" si="3"/>
        <v>2867.6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2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>
        <v>1</v>
      </c>
      <c r="O133" s="26">
        <v>2957.85</v>
      </c>
      <c r="P133" s="26"/>
      <c r="Q133" s="30">
        <f t="shared" si="4"/>
        <v>2957.85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1</v>
      </c>
      <c r="J135" s="25">
        <v>1</v>
      </c>
      <c r="K135" s="26">
        <v>437.84</v>
      </c>
      <c r="L135" s="26"/>
      <c r="M135" s="27">
        <f t="shared" si="3"/>
        <v>437.84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3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>
        <v>1</v>
      </c>
      <c r="J149" s="25">
        <v>1</v>
      </c>
      <c r="K149" s="26">
        <v>1431.4</v>
      </c>
      <c r="L149" s="26">
        <v>1431.4</v>
      </c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3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/>
      <c r="J158" s="25"/>
      <c r="K158" s="26">
        <v>757.8</v>
      </c>
      <c r="L158" s="26">
        <v>757.8</v>
      </c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2</v>
      </c>
      <c r="K161" s="26">
        <v>2675.03</v>
      </c>
      <c r="L161" s="26"/>
      <c r="M161" s="27">
        <f t="shared" si="5"/>
        <v>2675.03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>
        <v>1</v>
      </c>
      <c r="J163" s="25">
        <v>1</v>
      </c>
      <c r="K163" s="26">
        <v>1233.7</v>
      </c>
      <c r="L163" s="26"/>
      <c r="M163" s="27">
        <f t="shared" si="5"/>
        <v>1233.7</v>
      </c>
      <c r="N163" s="25">
        <v>1</v>
      </c>
      <c r="O163" s="26">
        <v>4140.3500000000004</v>
      </c>
      <c r="P163" s="26"/>
      <c r="Q163" s="30">
        <f t="shared" si="6"/>
        <v>4140.3500000000004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>
        <v>1</v>
      </c>
      <c r="J172" s="25">
        <v>1</v>
      </c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/>
      <c r="J177" s="25"/>
      <c r="K177" s="26"/>
      <c r="L177" s="26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100</v>
      </c>
      <c r="I179" s="44">
        <f t="shared" si="7"/>
        <v>46</v>
      </c>
      <c r="J179" s="44">
        <f t="shared" si="7"/>
        <v>58</v>
      </c>
      <c r="K179" s="45">
        <f t="shared" si="7"/>
        <v>57254.999999999993</v>
      </c>
      <c r="L179" s="45">
        <f t="shared" si="7"/>
        <v>12171.74</v>
      </c>
      <c r="M179" s="45">
        <f t="shared" si="7"/>
        <v>45083.259999999987</v>
      </c>
      <c r="N179" s="44">
        <f t="shared" si="7"/>
        <v>19</v>
      </c>
      <c r="O179" s="45">
        <f t="shared" si="7"/>
        <v>32496.959999999999</v>
      </c>
      <c r="P179" s="45">
        <f t="shared" si="7"/>
        <v>0</v>
      </c>
      <c r="Q179" s="45">
        <f t="shared" si="7"/>
        <v>32496.959999999999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4" firstPageNumber="0" fitToHeight="0" orientation="landscape" useFirstPageNumber="1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85" workbookViewId="0"/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>
        <v>10470.969999999999</v>
      </c>
      <c r="Q10" s="30">
        <f t="shared" ref="Q10:Q73" si="2">O10-P10</f>
        <v>-10470.969999999999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>
        <v>1</v>
      </c>
      <c r="J11" s="25">
        <v>1</v>
      </c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809.51</v>
      </c>
      <c r="M14" s="27">
        <f t="shared" si="1"/>
        <v>-809.51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>
        <v>931.59</v>
      </c>
      <c r="M15" s="27">
        <f t="shared" si="1"/>
        <v>-931.59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>
        <v>333.43</v>
      </c>
      <c r="M16" s="27">
        <f t="shared" si="1"/>
        <v>-333.43</v>
      </c>
      <c r="N16" s="25"/>
      <c r="O16" s="26"/>
      <c r="P16" s="26">
        <v>1768.2</v>
      </c>
      <c r="Q16" s="30">
        <f t="shared" si="2"/>
        <v>-1768.2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2</v>
      </c>
      <c r="J18" s="25">
        <v>4</v>
      </c>
      <c r="K18" s="26">
        <v>2924.47</v>
      </c>
      <c r="L18" s="26"/>
      <c r="M18" s="27">
        <f t="shared" si="1"/>
        <v>2924.47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>
        <v>1</v>
      </c>
      <c r="J19" s="25">
        <v>1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1481.92</v>
      </c>
      <c r="L20" s="26">
        <v>336.8</v>
      </c>
      <c r="M20" s="27">
        <f t="shared" si="1"/>
        <v>1145.1200000000001</v>
      </c>
      <c r="N20" s="25"/>
      <c r="O20" s="26"/>
      <c r="P20" s="26">
        <v>959.98</v>
      </c>
      <c r="Q20" s="30">
        <f t="shared" si="2"/>
        <v>-959.98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>
        <v>2007.26</v>
      </c>
      <c r="M22" s="27">
        <f t="shared" si="1"/>
        <v>-2007.26</v>
      </c>
      <c r="N22" s="25"/>
      <c r="O22" s="26"/>
      <c r="P22" s="26">
        <v>300</v>
      </c>
      <c r="Q22" s="30">
        <f t="shared" si="2"/>
        <v>-300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2</v>
      </c>
      <c r="I24" s="25">
        <v>1</v>
      </c>
      <c r="J24" s="25">
        <v>1</v>
      </c>
      <c r="K24" s="26">
        <v>833.58</v>
      </c>
      <c r="L24" s="26">
        <v>2977.84</v>
      </c>
      <c r="M24" s="27">
        <f t="shared" si="1"/>
        <v>-2144.2600000000002</v>
      </c>
      <c r="N24" s="25">
        <v>2</v>
      </c>
      <c r="O24" s="26">
        <v>2242.46</v>
      </c>
      <c r="P24" s="26">
        <v>3927.23</v>
      </c>
      <c r="Q24" s="30">
        <f t="shared" si="2"/>
        <v>-1684.77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>
        <v>2</v>
      </c>
      <c r="J25" s="25">
        <v>2</v>
      </c>
      <c r="K25" s="26">
        <v>1010.4</v>
      </c>
      <c r="L25" s="26">
        <v>1010.4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>
        <v>7</v>
      </c>
      <c r="J27" s="25">
        <v>7</v>
      </c>
      <c r="K27" s="26">
        <v>2862.8</v>
      </c>
      <c r="L27" s="26">
        <v>2862.8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>
        <v>1</v>
      </c>
      <c r="J28" s="25">
        <v>1</v>
      </c>
      <c r="K28" s="26">
        <v>500.15</v>
      </c>
      <c r="L28" s="26"/>
      <c r="M28" s="27">
        <f t="shared" si="1"/>
        <v>500.15</v>
      </c>
      <c r="N28" s="25">
        <v>2</v>
      </c>
      <c r="O28" s="26">
        <v>1689.59</v>
      </c>
      <c r="P28" s="26">
        <v>1010.4</v>
      </c>
      <c r="Q28" s="30">
        <f t="shared" si="2"/>
        <v>679.18999999999994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333.43</v>
      </c>
      <c r="M33" s="27">
        <f t="shared" si="1"/>
        <v>-333.43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>
        <v>370</v>
      </c>
      <c r="M35" s="27">
        <f t="shared" si="1"/>
        <v>-370</v>
      </c>
      <c r="N35" s="25"/>
      <c r="O35" s="26"/>
      <c r="P35" s="26">
        <v>572.55999999999995</v>
      </c>
      <c r="Q35" s="30">
        <f t="shared" si="2"/>
        <v>-572.55999999999995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2</v>
      </c>
      <c r="K36" s="26">
        <v>2616.94</v>
      </c>
      <c r="L36" s="26"/>
      <c r="M36" s="27">
        <f t="shared" si="1"/>
        <v>2616.94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>
        <v>1947.33</v>
      </c>
      <c r="M37" s="27">
        <f t="shared" si="1"/>
        <v>-1947.33</v>
      </c>
      <c r="N37" s="25"/>
      <c r="O37" s="26"/>
      <c r="P37" s="26">
        <v>4857.5200000000004</v>
      </c>
      <c r="Q37" s="30">
        <f t="shared" si="2"/>
        <v>-4857.5200000000004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2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>
        <v>1</v>
      </c>
      <c r="K40" s="26">
        <v>2969.52</v>
      </c>
      <c r="L40" s="26">
        <v>126.3</v>
      </c>
      <c r="M40" s="27">
        <f t="shared" si="1"/>
        <v>2843.22</v>
      </c>
      <c r="N40" s="25"/>
      <c r="O40" s="26"/>
      <c r="P40" s="26">
        <v>14864.06</v>
      </c>
      <c r="Q40" s="30">
        <f t="shared" si="2"/>
        <v>-14864.06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1191.8</v>
      </c>
      <c r="M42" s="27">
        <f t="shared" si="1"/>
        <v>-1191.8</v>
      </c>
      <c r="N42" s="25"/>
      <c r="O42" s="26"/>
      <c r="P42" s="26">
        <v>240</v>
      </c>
      <c r="Q42" s="30">
        <f t="shared" si="2"/>
        <v>-240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>
        <v>1</v>
      </c>
      <c r="O49" s="26">
        <v>2253.25</v>
      </c>
      <c r="P49" s="26"/>
      <c r="Q49" s="30">
        <f t="shared" si="2"/>
        <v>2253.25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>
        <v>2572.7399999999998</v>
      </c>
      <c r="M50" s="27">
        <f t="shared" si="1"/>
        <v>-2572.7399999999998</v>
      </c>
      <c r="N50" s="25"/>
      <c r="O50" s="26"/>
      <c r="P50" s="26">
        <v>1903.02</v>
      </c>
      <c r="Q50" s="30">
        <f t="shared" si="2"/>
        <v>-1903.02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>
        <v>240</v>
      </c>
      <c r="L54" s="28">
        <v>240</v>
      </c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/>
      <c r="J55" s="25"/>
      <c r="K55" s="28"/>
      <c r="L55" s="28">
        <v>3694.2</v>
      </c>
      <c r="M55" s="27">
        <f t="shared" si="1"/>
        <v>-3694.2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>
        <v>1248.79</v>
      </c>
      <c r="Q56" s="30">
        <f t="shared" si="2"/>
        <v>-1248.79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>
        <v>7795.92</v>
      </c>
      <c r="Q57" s="30">
        <f t="shared" si="2"/>
        <v>-7795.92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/>
      <c r="J65" s="25"/>
      <c r="K65" s="26"/>
      <c r="L65" s="26">
        <v>2725.76</v>
      </c>
      <c r="M65" s="27">
        <f t="shared" si="1"/>
        <v>-2725.76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>
        <v>554.4</v>
      </c>
      <c r="Q69" s="30">
        <f t="shared" si="2"/>
        <v>-554.4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/>
      <c r="J72" s="25"/>
      <c r="K72" s="26"/>
      <c r="L72" s="26">
        <v>14255.68</v>
      </c>
      <c r="M72" s="27">
        <f t="shared" si="1"/>
        <v>-14255.68</v>
      </c>
      <c r="N72" s="25"/>
      <c r="O72" s="26"/>
      <c r="P72" s="26">
        <v>14911.78</v>
      </c>
      <c r="Q72" s="30">
        <f t="shared" si="2"/>
        <v>-14911.78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>
        <v>1</v>
      </c>
      <c r="J73" s="25">
        <v>1</v>
      </c>
      <c r="K73" s="26">
        <v>210.5</v>
      </c>
      <c r="L73" s="26">
        <v>210.5</v>
      </c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575.11</v>
      </c>
      <c r="M74" s="27">
        <f t="shared" ref="M74:M137" si="3">K74-L74</f>
        <v>-575.11</v>
      </c>
      <c r="N74" s="25">
        <v>1</v>
      </c>
      <c r="O74" s="26">
        <v>2495.86</v>
      </c>
      <c r="P74" s="26"/>
      <c r="Q74" s="30">
        <f t="shared" ref="Q74:Q137" si="4">O74-P74</f>
        <v>2495.86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>
        <v>3649.55</v>
      </c>
      <c r="Q76" s="30">
        <f t="shared" si="4"/>
        <v>-3649.55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>
        <v>475.2</v>
      </c>
      <c r="M78" s="27">
        <f t="shared" si="3"/>
        <v>-475.2</v>
      </c>
      <c r="N78" s="25"/>
      <c r="O78" s="26"/>
      <c r="P78" s="26">
        <v>3764.02</v>
      </c>
      <c r="Q78" s="30">
        <f t="shared" si="4"/>
        <v>-3764.02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>
        <v>1165.3399999999999</v>
      </c>
      <c r="M79" s="27">
        <f t="shared" si="3"/>
        <v>-1165.3399999999999</v>
      </c>
      <c r="N79" s="25">
        <v>1</v>
      </c>
      <c r="O79" s="26">
        <v>7707.28</v>
      </c>
      <c r="P79" s="26"/>
      <c r="Q79" s="30">
        <f t="shared" si="4"/>
        <v>7707.28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1</v>
      </c>
      <c r="K80" s="26">
        <v>333.43</v>
      </c>
      <c r="L80" s="26">
        <v>1045.2</v>
      </c>
      <c r="M80" s="27">
        <f t="shared" si="3"/>
        <v>-711.77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2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>
        <v>277.86</v>
      </c>
      <c r="M83" s="27">
        <f t="shared" si="3"/>
        <v>-277.86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3</v>
      </c>
      <c r="I88" s="25"/>
      <c r="J88" s="25"/>
      <c r="K88" s="26"/>
      <c r="L88" s="26">
        <v>1125.5999999999999</v>
      </c>
      <c r="M88" s="27">
        <f t="shared" si="3"/>
        <v>-1125.5999999999999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>
        <v>606.24</v>
      </c>
      <c r="Q90" s="30">
        <f t="shared" si="4"/>
        <v>-606.24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2</v>
      </c>
      <c r="I91" s="25"/>
      <c r="J91" s="25"/>
      <c r="K91" s="26"/>
      <c r="L91" s="26">
        <v>4264.72</v>
      </c>
      <c r="M91" s="27">
        <f t="shared" si="3"/>
        <v>-4264.72</v>
      </c>
      <c r="N91" s="25"/>
      <c r="O91" s="26"/>
      <c r="P91" s="26">
        <v>4778.6000000000004</v>
      </c>
      <c r="Q91" s="30">
        <f t="shared" si="4"/>
        <v>-4778.6000000000004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>
        <v>1</v>
      </c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>
        <v>750.22</v>
      </c>
      <c r="M95" s="27">
        <f t="shared" si="3"/>
        <v>-750.22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>
        <v>744.83</v>
      </c>
      <c r="M96" s="27">
        <f t="shared" si="3"/>
        <v>-744.83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>
        <v>1869.52</v>
      </c>
      <c r="M99" s="27">
        <f t="shared" si="3"/>
        <v>-1869.52</v>
      </c>
      <c r="N99" s="25"/>
      <c r="O99" s="26"/>
      <c r="P99" s="26">
        <v>1431.4</v>
      </c>
      <c r="Q99" s="30">
        <f t="shared" si="4"/>
        <v>-1431.4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>
        <v>2897.29</v>
      </c>
      <c r="Q101" s="30">
        <f t="shared" si="4"/>
        <v>-2897.29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>
        <v>1</v>
      </c>
      <c r="J102" s="25">
        <v>1</v>
      </c>
      <c r="K102" s="28">
        <v>640</v>
      </c>
      <c r="L102" s="28">
        <v>640</v>
      </c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>
        <v>1</v>
      </c>
      <c r="J104" s="25">
        <v>1</v>
      </c>
      <c r="K104" s="26">
        <v>711.65</v>
      </c>
      <c r="L104" s="26">
        <v>475.2</v>
      </c>
      <c r="M104" s="27">
        <f t="shared" si="3"/>
        <v>236.45</v>
      </c>
      <c r="N104" s="25"/>
      <c r="O104" s="26"/>
      <c r="P104" s="26">
        <v>2229.81</v>
      </c>
      <c r="Q104" s="30">
        <f t="shared" si="4"/>
        <v>-2229.81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>
        <v>1</v>
      </c>
      <c r="J105" s="25">
        <v>1</v>
      </c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>
        <v>1447.9</v>
      </c>
      <c r="M108" s="27">
        <f t="shared" si="3"/>
        <v>-1447.9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>
        <v>1510.34</v>
      </c>
      <c r="M114" s="27">
        <f t="shared" si="3"/>
        <v>-1510.34</v>
      </c>
      <c r="N114" s="25"/>
      <c r="O114" s="26"/>
      <c r="P114" s="26">
        <v>377.89</v>
      </c>
      <c r="Q114" s="30">
        <f t="shared" si="4"/>
        <v>-377.89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>
        <v>1</v>
      </c>
      <c r="K115" s="26">
        <v>1184.69</v>
      </c>
      <c r="L115" s="26">
        <v>416.79</v>
      </c>
      <c r="M115" s="27">
        <f t="shared" si="3"/>
        <v>767.90000000000009</v>
      </c>
      <c r="N115" s="25"/>
      <c r="O115" s="26"/>
      <c r="P115" s="26">
        <v>4283.75</v>
      </c>
      <c r="Q115" s="30">
        <f t="shared" si="4"/>
        <v>-4283.75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>
        <v>4799.08</v>
      </c>
      <c r="M117" s="27">
        <f t="shared" si="3"/>
        <v>-4799.08</v>
      </c>
      <c r="N117" s="25"/>
      <c r="O117" s="26"/>
      <c r="P117" s="26">
        <v>2483.08</v>
      </c>
      <c r="Q117" s="30">
        <f t="shared" si="4"/>
        <v>-2483.08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>
        <v>2130.2600000000002</v>
      </c>
      <c r="M119" s="27">
        <f t="shared" si="3"/>
        <v>-2130.2600000000002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>
        <v>1</v>
      </c>
      <c r="J120" s="25">
        <v>1</v>
      </c>
      <c r="K120" s="26">
        <v>1347.2</v>
      </c>
      <c r="L120" s="26">
        <v>1347.2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>
        <v>6615.86</v>
      </c>
      <c r="M121" s="27">
        <f t="shared" si="3"/>
        <v>-6615.86</v>
      </c>
      <c r="N121" s="25"/>
      <c r="O121" s="26"/>
      <c r="P121" s="26">
        <v>1260</v>
      </c>
      <c r="Q121" s="30">
        <f t="shared" si="4"/>
        <v>-1260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1</v>
      </c>
      <c r="J123" s="25">
        <v>2</v>
      </c>
      <c r="K123" s="26">
        <v>2583.09</v>
      </c>
      <c r="L123" s="26">
        <v>7862.24</v>
      </c>
      <c r="M123" s="27">
        <f t="shared" si="3"/>
        <v>-5279.15</v>
      </c>
      <c r="N123" s="25">
        <v>1</v>
      </c>
      <c r="O123" s="26">
        <v>2379.77</v>
      </c>
      <c r="P123" s="26"/>
      <c r="Q123" s="30">
        <f t="shared" si="4"/>
        <v>2379.77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3</v>
      </c>
      <c r="I125" s="25"/>
      <c r="J125" s="25"/>
      <c r="K125" s="26"/>
      <c r="L125" s="26">
        <v>404.16</v>
      </c>
      <c r="M125" s="27">
        <f t="shared" si="3"/>
        <v>-404.16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3</v>
      </c>
      <c r="I126" s="25">
        <v>1</v>
      </c>
      <c r="J126" s="25">
        <v>1</v>
      </c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126.3</v>
      </c>
      <c r="M127" s="27">
        <f t="shared" si="3"/>
        <v>-126.3</v>
      </c>
      <c r="N127" s="25"/>
      <c r="O127" s="26"/>
      <c r="P127" s="26">
        <v>3929.11</v>
      </c>
      <c r="Q127" s="30">
        <f t="shared" si="4"/>
        <v>-3929.11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>
        <v>2587.0500000000002</v>
      </c>
      <c r="M129" s="27">
        <f t="shared" si="3"/>
        <v>-2587.0500000000002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>
        <v>1695.33</v>
      </c>
      <c r="M131" s="27">
        <f t="shared" si="3"/>
        <v>-1695.33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>
        <v>926.2</v>
      </c>
      <c r="Q133" s="30">
        <f t="shared" si="4"/>
        <v>-926.2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1</v>
      </c>
      <c r="J134" s="25">
        <v>1</v>
      </c>
      <c r="K134" s="26">
        <v>421</v>
      </c>
      <c r="L134" s="26">
        <v>421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3</v>
      </c>
      <c r="I139" s="25"/>
      <c r="J139" s="25"/>
      <c r="K139" s="26"/>
      <c r="L139" s="26">
        <v>1856.1</v>
      </c>
      <c r="M139" s="27">
        <f t="shared" si="5"/>
        <v>-1856.1</v>
      </c>
      <c r="N139" s="25"/>
      <c r="O139" s="26"/>
      <c r="P139" s="26">
        <v>3536.4</v>
      </c>
      <c r="Q139" s="30">
        <f t="shared" si="6"/>
        <v>-3536.4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>
        <v>2</v>
      </c>
      <c r="J140" s="25">
        <v>2</v>
      </c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>
        <v>960</v>
      </c>
      <c r="Q146" s="30">
        <f t="shared" si="6"/>
        <v>-960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>
        <v>416.79</v>
      </c>
      <c r="M148" s="27">
        <f t="shared" si="5"/>
        <v>-416.79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>
        <v>1629.24</v>
      </c>
      <c r="M150" s="27">
        <f t="shared" si="5"/>
        <v>-1629.24</v>
      </c>
      <c r="N150" s="25"/>
      <c r="O150" s="26"/>
      <c r="P150" s="26">
        <v>7256.46</v>
      </c>
      <c r="Q150" s="30">
        <f t="shared" si="6"/>
        <v>-7256.46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>
        <v>277.86</v>
      </c>
      <c r="M154" s="27">
        <f t="shared" si="5"/>
        <v>-277.86</v>
      </c>
      <c r="N154" s="25"/>
      <c r="O154" s="26"/>
      <c r="P154" s="26">
        <v>505.2</v>
      </c>
      <c r="Q154" s="30">
        <f t="shared" si="6"/>
        <v>-505.2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>
        <v>1281.05</v>
      </c>
      <c r="Q155" s="30">
        <f t="shared" si="6"/>
        <v>-1281.05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2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2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>
        <v>1053.3599999999999</v>
      </c>
      <c r="M163" s="27">
        <f t="shared" si="5"/>
        <v>-1053.3599999999999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2391.4</v>
      </c>
      <c r="Q167" s="30">
        <f t="shared" si="6"/>
        <v>-2391.4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>
        <v>2</v>
      </c>
      <c r="J168" s="25">
        <v>2</v>
      </c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3</v>
      </c>
      <c r="J171" s="25">
        <v>3</v>
      </c>
      <c r="K171" s="26">
        <v>6363.76</v>
      </c>
      <c r="L171" s="26">
        <v>2980.68</v>
      </c>
      <c r="M171" s="27">
        <f t="shared" si="5"/>
        <v>3383.0800000000004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>
        <v>707.28</v>
      </c>
      <c r="M172" s="27">
        <f t="shared" si="5"/>
        <v>-707.28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>
        <v>873.15</v>
      </c>
      <c r="M176" s="27">
        <f t="shared" si="5"/>
        <v>-873.15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2</v>
      </c>
      <c r="J177" s="25">
        <v>2</v>
      </c>
      <c r="K177" s="28">
        <v>240</v>
      </c>
      <c r="L177" s="28">
        <v>240</v>
      </c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>
        <v>2</v>
      </c>
      <c r="J178" s="25">
        <v>2</v>
      </c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59</v>
      </c>
      <c r="I179" s="44">
        <f t="shared" si="7"/>
        <v>37</v>
      </c>
      <c r="J179" s="44">
        <f t="shared" si="7"/>
        <v>44</v>
      </c>
      <c r="K179" s="45">
        <f t="shared" si="7"/>
        <v>29475.1</v>
      </c>
      <c r="L179" s="45">
        <f t="shared" si="7"/>
        <v>93744.14</v>
      </c>
      <c r="M179" s="45">
        <f t="shared" si="7"/>
        <v>-64269.040000000015</v>
      </c>
      <c r="N179" s="44">
        <f t="shared" si="7"/>
        <v>8</v>
      </c>
      <c r="O179" s="45">
        <f t="shared" si="7"/>
        <v>18768.21</v>
      </c>
      <c r="P179" s="45">
        <f t="shared" si="7"/>
        <v>113932.28</v>
      </c>
      <c r="Q179" s="45">
        <f t="shared" si="7"/>
        <v>-95164.069999999978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workbookViewId="0">
      <selection activeCell="H10" sqref="H10:Q10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>
        <v>1</v>
      </c>
      <c r="K10" s="26">
        <v>724.29</v>
      </c>
      <c r="L10" s="26"/>
      <c r="M10" s="27">
        <f t="shared" ref="M10:M73" si="1">K10-L10</f>
        <v>724.29</v>
      </c>
      <c r="N10" s="25">
        <v>1</v>
      </c>
      <c r="O10" s="26">
        <v>1005.19</v>
      </c>
      <c r="P10" s="26"/>
      <c r="Q10" s="30">
        <f t="shared" ref="Q10:Q73" si="2">O10-P10</f>
        <v>1005.19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>
        <v>1</v>
      </c>
      <c r="K11" s="26">
        <v>1515.6</v>
      </c>
      <c r="L11" s="26">
        <v>757.8</v>
      </c>
      <c r="M11" s="27">
        <f t="shared" si="1"/>
        <v>757.8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>
        <v>1</v>
      </c>
      <c r="O16" s="26">
        <v>2605.54</v>
      </c>
      <c r="P16" s="26"/>
      <c r="Q16" s="30">
        <f t="shared" si="2"/>
        <v>2605.54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>
        <v>2</v>
      </c>
      <c r="J17" s="25">
        <v>2</v>
      </c>
      <c r="K17" s="26">
        <v>3031.2</v>
      </c>
      <c r="L17" s="26">
        <v>3031.2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126.3</v>
      </c>
      <c r="L20" s="26"/>
      <c r="M20" s="27">
        <f t="shared" si="1"/>
        <v>126.3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>
        <v>3</v>
      </c>
      <c r="J23" s="25">
        <v>3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>
        <v>1</v>
      </c>
      <c r="K24" s="26">
        <v>1551.39</v>
      </c>
      <c r="L24" s="26"/>
      <c r="M24" s="27">
        <f t="shared" si="1"/>
        <v>1551.39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3</v>
      </c>
      <c r="I25" s="25">
        <v>1</v>
      </c>
      <c r="J25" s="25">
        <v>1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>
        <v>5</v>
      </c>
      <c r="J26" s="25">
        <v>7</v>
      </c>
      <c r="K26" s="26">
        <v>6242.49</v>
      </c>
      <c r="L26" s="26"/>
      <c r="M26" s="27">
        <f t="shared" si="1"/>
        <v>6242.49</v>
      </c>
      <c r="N26" s="25">
        <v>2</v>
      </c>
      <c r="O26" s="26">
        <v>4988.54</v>
      </c>
      <c r="P26" s="26"/>
      <c r="Q26" s="30">
        <f t="shared" si="2"/>
        <v>4988.54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>
        <v>757.8</v>
      </c>
      <c r="L27" s="26">
        <v>757.8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>
        <v>1</v>
      </c>
      <c r="O28" s="26">
        <v>393.64</v>
      </c>
      <c r="P28" s="26"/>
      <c r="Q28" s="30">
        <f t="shared" si="2"/>
        <v>393.64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-1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>
        <v>1</v>
      </c>
      <c r="O37" s="26">
        <v>669.64</v>
      </c>
      <c r="P37" s="26"/>
      <c r="Q37" s="30">
        <f t="shared" si="2"/>
        <v>669.64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4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1</v>
      </c>
      <c r="I44" s="25"/>
      <c r="J44" s="25"/>
      <c r="K44" s="26"/>
      <c r="L44" s="26"/>
      <c r="M44" s="27">
        <f t="shared" si="1"/>
        <v>0</v>
      </c>
      <c r="N44" s="25">
        <v>3</v>
      </c>
      <c r="O44" s="26">
        <v>2617.9899999999998</v>
      </c>
      <c r="P44" s="26"/>
      <c r="Q44" s="30">
        <f t="shared" si="2"/>
        <v>2617.9899999999998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>
        <v>1</v>
      </c>
      <c r="O47" s="26">
        <v>252.6</v>
      </c>
      <c r="P47" s="26"/>
      <c r="Q47" s="30">
        <f t="shared" si="2"/>
        <v>252.6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2</v>
      </c>
      <c r="I53" s="25">
        <v>1</v>
      </c>
      <c r="J53" s="25">
        <v>1</v>
      </c>
      <c r="K53" s="28">
        <v>421</v>
      </c>
      <c r="L53" s="28"/>
      <c r="M53" s="27">
        <f t="shared" si="1"/>
        <v>421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>
        <v>1</v>
      </c>
      <c r="J54" s="25">
        <v>1</v>
      </c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>
        <v>1</v>
      </c>
      <c r="O58" s="26">
        <v>3218.3</v>
      </c>
      <c r="P58" s="26"/>
      <c r="Q58" s="30">
        <f t="shared" si="2"/>
        <v>3218.3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>
        <v>1</v>
      </c>
      <c r="J64" s="25">
        <v>1</v>
      </c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1</v>
      </c>
      <c r="K65" s="26">
        <v>416.79</v>
      </c>
      <c r="L65" s="26"/>
      <c r="M65" s="27">
        <f t="shared" si="1"/>
        <v>416.79</v>
      </c>
      <c r="N65" s="25">
        <v>2</v>
      </c>
      <c r="O65" s="26">
        <v>3873.23</v>
      </c>
      <c r="P65" s="26"/>
      <c r="Q65" s="30">
        <f t="shared" si="2"/>
        <v>3873.23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>
        <v>4</v>
      </c>
      <c r="J67" s="25">
        <v>4</v>
      </c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>
        <v>3</v>
      </c>
      <c r="J69" s="25">
        <v>3</v>
      </c>
      <c r="K69" s="26">
        <v>1465.08</v>
      </c>
      <c r="L69" s="26"/>
      <c r="M69" s="27">
        <f t="shared" si="1"/>
        <v>1465.08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>
        <v>2</v>
      </c>
      <c r="J78" s="25">
        <v>2</v>
      </c>
      <c r="K78" s="26">
        <v>582.94000000000005</v>
      </c>
      <c r="L78" s="26"/>
      <c r="M78" s="27">
        <f t="shared" si="3"/>
        <v>582.94000000000005</v>
      </c>
      <c r="N78" s="25">
        <v>1</v>
      </c>
      <c r="O78" s="26">
        <v>629.82000000000005</v>
      </c>
      <c r="P78" s="26"/>
      <c r="Q78" s="30">
        <f t="shared" si="4"/>
        <v>629.82000000000005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>
        <v>1</v>
      </c>
      <c r="K79" s="26">
        <v>2365.14</v>
      </c>
      <c r="L79" s="26"/>
      <c r="M79" s="27">
        <f t="shared" si="3"/>
        <v>2365.14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1</v>
      </c>
      <c r="K80" s="26">
        <v>1254.77</v>
      </c>
      <c r="L80" s="26"/>
      <c r="M80" s="27">
        <f t="shared" si="3"/>
        <v>1254.77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>
        <v>3</v>
      </c>
      <c r="J83" s="25">
        <v>4</v>
      </c>
      <c r="K83" s="26">
        <v>4656.99</v>
      </c>
      <c r="L83" s="26"/>
      <c r="M83" s="27">
        <f t="shared" si="3"/>
        <v>4656.99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1</v>
      </c>
      <c r="J90" s="25">
        <v>1</v>
      </c>
      <c r="K90" s="26">
        <v>844.95</v>
      </c>
      <c r="L90" s="26"/>
      <c r="M90" s="27">
        <f t="shared" si="3"/>
        <v>844.95</v>
      </c>
      <c r="N90" s="25">
        <v>1</v>
      </c>
      <c r="O90" s="26">
        <v>2924.87</v>
      </c>
      <c r="P90" s="26"/>
      <c r="Q90" s="30">
        <f t="shared" si="4"/>
        <v>2924.87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2</v>
      </c>
      <c r="I91" s="25"/>
      <c r="J91" s="25">
        <v>1</v>
      </c>
      <c r="K91" s="26">
        <v>694.65</v>
      </c>
      <c r="L91" s="26"/>
      <c r="M91" s="27">
        <f t="shared" si="3"/>
        <v>694.65</v>
      </c>
      <c r="N91" s="25">
        <v>1</v>
      </c>
      <c r="O91" s="26">
        <v>632.16999999999996</v>
      </c>
      <c r="P91" s="26"/>
      <c r="Q91" s="30">
        <f t="shared" si="4"/>
        <v>632.16999999999996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>
        <v>1069.6099999999999</v>
      </c>
      <c r="L92" s="26">
        <v>1069.6099999999999</v>
      </c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3</v>
      </c>
      <c r="J93" s="25">
        <v>3</v>
      </c>
      <c r="K93" s="26">
        <v>1725.26</v>
      </c>
      <c r="L93" s="26"/>
      <c r="M93" s="27">
        <f t="shared" si="3"/>
        <v>1725.26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>
        <v>1</v>
      </c>
      <c r="O95" s="26">
        <v>3472.56</v>
      </c>
      <c r="P95" s="26"/>
      <c r="Q95" s="30">
        <f t="shared" si="4"/>
        <v>3472.56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>
        <v>1</v>
      </c>
      <c r="J96" s="25">
        <v>1</v>
      </c>
      <c r="K96" s="26">
        <v>3578.66</v>
      </c>
      <c r="L96" s="26"/>
      <c r="M96" s="27">
        <f t="shared" si="3"/>
        <v>3578.66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>
        <v>1</v>
      </c>
      <c r="K101" s="28">
        <v>1015.45</v>
      </c>
      <c r="L101" s="28"/>
      <c r="M101" s="27">
        <f t="shared" si="3"/>
        <v>1015.45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>
        <v>1</v>
      </c>
      <c r="J103" s="25">
        <v>1</v>
      </c>
      <c r="K103" s="28">
        <v>886.93</v>
      </c>
      <c r="L103" s="28"/>
      <c r="M103" s="27">
        <f t="shared" si="3"/>
        <v>886.93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1</v>
      </c>
      <c r="J107" s="25">
        <v>1</v>
      </c>
      <c r="K107" s="26">
        <v>252.6</v>
      </c>
      <c r="L107" s="26">
        <v>252.6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1</v>
      </c>
      <c r="J108" s="25">
        <v>1</v>
      </c>
      <c r="K108" s="26">
        <v>2321.69</v>
      </c>
      <c r="L108" s="26"/>
      <c r="M108" s="27">
        <f t="shared" si="3"/>
        <v>2321.69</v>
      </c>
      <c r="N108" s="25">
        <v>2</v>
      </c>
      <c r="O108" s="26">
        <v>4545.55</v>
      </c>
      <c r="P108" s="26"/>
      <c r="Q108" s="30">
        <f t="shared" si="4"/>
        <v>4545.55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>
        <v>1</v>
      </c>
      <c r="J111" s="25">
        <v>1</v>
      </c>
      <c r="K111" s="26">
        <v>189.45</v>
      </c>
      <c r="L111" s="26"/>
      <c r="M111" s="27">
        <f t="shared" si="3"/>
        <v>189.45</v>
      </c>
      <c r="N111" s="25">
        <v>1</v>
      </c>
      <c r="O111" s="26">
        <v>5347.91</v>
      </c>
      <c r="P111" s="26"/>
      <c r="Q111" s="30">
        <f t="shared" si="4"/>
        <v>5347.91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1</v>
      </c>
      <c r="J112" s="25">
        <v>1</v>
      </c>
      <c r="K112" s="26">
        <v>1902.4</v>
      </c>
      <c r="L112" s="26"/>
      <c r="M112" s="27">
        <f t="shared" si="3"/>
        <v>1902.4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1</v>
      </c>
      <c r="J114" s="25">
        <v>1</v>
      </c>
      <c r="K114" s="26">
        <v>126.3</v>
      </c>
      <c r="L114" s="26"/>
      <c r="M114" s="27">
        <f t="shared" si="3"/>
        <v>126.3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>
        <v>5</v>
      </c>
      <c r="J117" s="25">
        <v>6</v>
      </c>
      <c r="K117" s="26">
        <v>5781.38</v>
      </c>
      <c r="L117" s="26"/>
      <c r="M117" s="27">
        <f t="shared" si="3"/>
        <v>5781.38</v>
      </c>
      <c r="N117" s="25">
        <v>1</v>
      </c>
      <c r="O117" s="26">
        <v>1333.15</v>
      </c>
      <c r="P117" s="26"/>
      <c r="Q117" s="30">
        <f t="shared" si="4"/>
        <v>1333.15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1</v>
      </c>
      <c r="J118" s="25">
        <v>1</v>
      </c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2</v>
      </c>
      <c r="I119" s="25">
        <v>1</v>
      </c>
      <c r="J119" s="25">
        <v>2</v>
      </c>
      <c r="K119" s="26">
        <v>1281.19</v>
      </c>
      <c r="L119" s="26"/>
      <c r="M119" s="27">
        <f t="shared" si="3"/>
        <v>1281.19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>
        <v>1</v>
      </c>
      <c r="J125" s="25">
        <v>1</v>
      </c>
      <c r="K125" s="26">
        <v>606.24</v>
      </c>
      <c r="L125" s="26"/>
      <c r="M125" s="27">
        <f t="shared" si="3"/>
        <v>606.24</v>
      </c>
      <c r="N125" s="25">
        <v>2</v>
      </c>
      <c r="O125" s="26">
        <v>7416.29</v>
      </c>
      <c r="P125" s="26"/>
      <c r="Q125" s="30">
        <f t="shared" si="4"/>
        <v>7416.29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>
        <v>859.91</v>
      </c>
      <c r="L126" s="26">
        <v>859.91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>
        <v>1</v>
      </c>
      <c r="J127" s="25">
        <v>1</v>
      </c>
      <c r="K127" s="26">
        <v>2511.7399999999998</v>
      </c>
      <c r="L127" s="26"/>
      <c r="M127" s="27">
        <f t="shared" si="3"/>
        <v>2511.7399999999998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>
        <v>1</v>
      </c>
      <c r="O131" s="26">
        <v>1762</v>
      </c>
      <c r="P131" s="26"/>
      <c r="Q131" s="30">
        <f t="shared" si="4"/>
        <v>1762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>
        <v>1</v>
      </c>
      <c r="K133" s="26">
        <v>469.92</v>
      </c>
      <c r="L133" s="26"/>
      <c r="M133" s="27">
        <f t="shared" si="3"/>
        <v>469.92</v>
      </c>
      <c r="N133" s="25">
        <v>2</v>
      </c>
      <c r="O133" s="26">
        <v>3478.1</v>
      </c>
      <c r="P133" s="26"/>
      <c r="Q133" s="30">
        <f t="shared" si="4"/>
        <v>3478.1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>
        <v>5</v>
      </c>
      <c r="J135" s="25">
        <v>5</v>
      </c>
      <c r="K135" s="26">
        <v>3031.2</v>
      </c>
      <c r="L135" s="26"/>
      <c r="M135" s="27">
        <f t="shared" si="3"/>
        <v>3031.2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1</v>
      </c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1</v>
      </c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1</v>
      </c>
      <c r="K139" s="26">
        <v>842</v>
      </c>
      <c r="L139" s="26"/>
      <c r="M139" s="27">
        <f t="shared" si="5"/>
        <v>842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7</v>
      </c>
      <c r="I140" s="25">
        <v>1</v>
      </c>
      <c r="J140" s="25">
        <v>1</v>
      </c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2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>
        <v>1</v>
      </c>
      <c r="K148" s="26">
        <v>1712.73</v>
      </c>
      <c r="L148" s="26"/>
      <c r="M148" s="27">
        <f t="shared" si="5"/>
        <v>1712.73</v>
      </c>
      <c r="N148" s="25">
        <v>1</v>
      </c>
      <c r="O148" s="26">
        <v>12482.12</v>
      </c>
      <c r="P148" s="26"/>
      <c r="Q148" s="30">
        <f t="shared" si="6"/>
        <v>12482.12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>
        <v>1</v>
      </c>
      <c r="K150" s="26">
        <v>1184.69</v>
      </c>
      <c r="L150" s="26"/>
      <c r="M150" s="27">
        <f t="shared" si="5"/>
        <v>1184.69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>
        <v>2</v>
      </c>
      <c r="J151" s="25">
        <v>2</v>
      </c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2</v>
      </c>
      <c r="J154" s="25">
        <v>2</v>
      </c>
      <c r="K154" s="26">
        <v>723.84</v>
      </c>
      <c r="L154" s="26"/>
      <c r="M154" s="27">
        <f t="shared" si="5"/>
        <v>723.84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1</v>
      </c>
      <c r="J157" s="25">
        <v>1</v>
      </c>
      <c r="K157" s="26">
        <v>1254.24</v>
      </c>
      <c r="L157" s="26"/>
      <c r="M157" s="27">
        <f t="shared" si="5"/>
        <v>1254.24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>
        <v>2</v>
      </c>
      <c r="J160" s="25">
        <v>2</v>
      </c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2</v>
      </c>
      <c r="J161" s="25">
        <v>3</v>
      </c>
      <c r="K161" s="26">
        <v>4351.1899999999996</v>
      </c>
      <c r="L161" s="26"/>
      <c r="M161" s="27">
        <f t="shared" si="5"/>
        <v>4351.1899999999996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3</v>
      </c>
      <c r="K163" s="26">
        <v>4691.9399999999996</v>
      </c>
      <c r="L163" s="26"/>
      <c r="M163" s="27">
        <f t="shared" si="5"/>
        <v>4691.9399999999996</v>
      </c>
      <c r="N163" s="25">
        <v>1</v>
      </c>
      <c r="O163" s="26">
        <v>825.05</v>
      </c>
      <c r="P163" s="26"/>
      <c r="Q163" s="30">
        <f t="shared" si="6"/>
        <v>825.05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3295.05</v>
      </c>
      <c r="P167" s="26"/>
      <c r="Q167" s="30">
        <f t="shared" si="6"/>
        <v>3295.05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>
        <v>1</v>
      </c>
      <c r="J168" s="25">
        <v>1</v>
      </c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3</v>
      </c>
      <c r="J170" s="25">
        <v>3</v>
      </c>
      <c r="K170" s="26">
        <v>2949.11</v>
      </c>
      <c r="L170" s="26"/>
      <c r="M170" s="27">
        <f t="shared" si="5"/>
        <v>2949.11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1</v>
      </c>
      <c r="J171" s="25">
        <v>1</v>
      </c>
      <c r="K171" s="26">
        <v>4747.04</v>
      </c>
      <c r="L171" s="26"/>
      <c r="M171" s="27">
        <f t="shared" si="5"/>
        <v>4747.04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1</v>
      </c>
      <c r="J173" s="25">
        <v>1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>
        <v>1</v>
      </c>
      <c r="J178" s="25">
        <v>1</v>
      </c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66</v>
      </c>
      <c r="I179" s="44">
        <f t="shared" si="7"/>
        <v>74</v>
      </c>
      <c r="J179" s="44">
        <f t="shared" si="7"/>
        <v>91</v>
      </c>
      <c r="K179" s="45">
        <f t="shared" si="7"/>
        <v>76718.09</v>
      </c>
      <c r="L179" s="45">
        <f t="shared" si="7"/>
        <v>6728.92</v>
      </c>
      <c r="M179" s="45">
        <f t="shared" si="7"/>
        <v>69989.17</v>
      </c>
      <c r="N179" s="44">
        <f t="shared" si="7"/>
        <v>29</v>
      </c>
      <c r="O179" s="45">
        <f t="shared" si="7"/>
        <v>67769.31</v>
      </c>
      <c r="P179" s="45">
        <f t="shared" si="7"/>
        <v>0</v>
      </c>
      <c r="Q179" s="45">
        <f t="shared" si="7"/>
        <v>67769.31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0" workbookViewId="0">
      <selection activeCell="P48" sqref="P48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>
        <v>252.6</v>
      </c>
      <c r="M10" s="27">
        <f t="shared" ref="M10:M73" si="1">K10-L10</f>
        <v>-252.6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1</v>
      </c>
      <c r="J11" s="25"/>
      <c r="K11" s="26"/>
      <c r="L11" s="26">
        <v>757.8</v>
      </c>
      <c r="M11" s="27">
        <f t="shared" si="1"/>
        <v>-757.8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1</v>
      </c>
      <c r="J14" s="25">
        <v>1</v>
      </c>
      <c r="K14" s="26">
        <v>336.8</v>
      </c>
      <c r="L14" s="26"/>
      <c r="M14" s="27">
        <f t="shared" si="1"/>
        <v>336.8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>
        <v>1009.14</v>
      </c>
      <c r="M16" s="27">
        <f t="shared" si="1"/>
        <v>-1009.14</v>
      </c>
      <c r="N16" s="25">
        <v>1</v>
      </c>
      <c r="O16" s="26">
        <v>252.6</v>
      </c>
      <c r="P16" s="26">
        <v>1344.21</v>
      </c>
      <c r="Q16" s="30">
        <f t="shared" si="2"/>
        <v>-1091.6100000000001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>
        <v>4526.3900000000003</v>
      </c>
      <c r="M18" s="27">
        <f t="shared" si="1"/>
        <v>-4526.3900000000003</v>
      </c>
      <c r="N18" s="25"/>
      <c r="O18" s="26"/>
      <c r="P18" s="26">
        <v>12248.93</v>
      </c>
      <c r="Q18" s="30">
        <f t="shared" si="2"/>
        <v>-12248.93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>
        <v>2583.09</v>
      </c>
      <c r="M20" s="27">
        <f t="shared" si="1"/>
        <v>-2583.09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>
        <v>3</v>
      </c>
      <c r="J22" s="25">
        <v>3</v>
      </c>
      <c r="K22" s="26">
        <v>1010.4</v>
      </c>
      <c r="L22" s="26">
        <v>916.94</v>
      </c>
      <c r="M22" s="27">
        <f t="shared" si="1"/>
        <v>93.459999999999923</v>
      </c>
      <c r="N22" s="25"/>
      <c r="O22" s="26"/>
      <c r="P22" s="26">
        <v>3735.4</v>
      </c>
      <c r="Q22" s="30">
        <f t="shared" si="2"/>
        <v>-3735.4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3</v>
      </c>
      <c r="I23" s="25">
        <v>1</v>
      </c>
      <c r="J23" s="25">
        <v>1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>
        <v>1</v>
      </c>
      <c r="J25" s="25">
        <v>1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>
        <v>1</v>
      </c>
      <c r="K26" s="26">
        <v>500.15</v>
      </c>
      <c r="L26" s="26"/>
      <c r="M26" s="27">
        <f t="shared" si="1"/>
        <v>500.15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>
        <v>9649.42</v>
      </c>
      <c r="M31" s="27">
        <f t="shared" si="1"/>
        <v>-9649.42</v>
      </c>
      <c r="N31" s="25"/>
      <c r="O31" s="26"/>
      <c r="P31" s="26">
        <v>2897.91</v>
      </c>
      <c r="Q31" s="30">
        <f t="shared" si="2"/>
        <v>-2897.91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>
        <v>2373.34</v>
      </c>
      <c r="M33" s="27">
        <f t="shared" si="1"/>
        <v>-2373.34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3</v>
      </c>
      <c r="J35" s="25">
        <v>3</v>
      </c>
      <c r="K35" s="26">
        <v>4818.42</v>
      </c>
      <c r="L35" s="26">
        <v>2518.84</v>
      </c>
      <c r="M35" s="27">
        <f t="shared" si="1"/>
        <v>2299.58</v>
      </c>
      <c r="N35" s="25">
        <v>1</v>
      </c>
      <c r="O35" s="26">
        <v>629.82000000000005</v>
      </c>
      <c r="P35" s="26"/>
      <c r="Q35" s="30">
        <f t="shared" si="2"/>
        <v>629.82000000000005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>
        <v>833.58</v>
      </c>
      <c r="M36" s="27">
        <f t="shared" si="1"/>
        <v>-833.58</v>
      </c>
      <c r="N36" s="25"/>
      <c r="O36" s="26"/>
      <c r="P36" s="26">
        <v>2410.41</v>
      </c>
      <c r="Q36" s="30">
        <f t="shared" si="2"/>
        <v>-2410.41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3</v>
      </c>
      <c r="J37" s="25">
        <v>3</v>
      </c>
      <c r="K37" s="26">
        <v>3447</v>
      </c>
      <c r="L37" s="26">
        <v>2027.45</v>
      </c>
      <c r="M37" s="27">
        <f t="shared" si="1"/>
        <v>1419.55</v>
      </c>
      <c r="N37" s="25">
        <v>1</v>
      </c>
      <c r="O37" s="26">
        <v>2485.6799999999998</v>
      </c>
      <c r="P37" s="26">
        <v>6257.05</v>
      </c>
      <c r="Q37" s="30">
        <f t="shared" si="2"/>
        <v>-3771.3700000000003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>
        <v>2</v>
      </c>
      <c r="J39" s="25">
        <v>2</v>
      </c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>
        <v>6894.1</v>
      </c>
      <c r="Q40" s="30">
        <f t="shared" si="2"/>
        <v>-6894.1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3878.73</v>
      </c>
      <c r="M42" s="27">
        <f t="shared" si="1"/>
        <v>-3878.73</v>
      </c>
      <c r="N42" s="25">
        <v>2</v>
      </c>
      <c r="O42" s="26">
        <v>4883.6000000000004</v>
      </c>
      <c r="P42" s="26">
        <v>10851.63</v>
      </c>
      <c r="Q42" s="30">
        <f t="shared" si="2"/>
        <v>-5968.0299999999988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>
        <v>1514.35</v>
      </c>
      <c r="Q44" s="30">
        <f t="shared" si="2"/>
        <v>-1514.35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>
        <v>7497.31</v>
      </c>
      <c r="Q47" s="30">
        <f t="shared" si="2"/>
        <v>-7497.31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>
        <v>1396.25</v>
      </c>
      <c r="M50" s="27">
        <f t="shared" si="1"/>
        <v>-1396.25</v>
      </c>
      <c r="N50" s="25"/>
      <c r="O50" s="26"/>
      <c r="P50" s="26">
        <v>8020.4</v>
      </c>
      <c r="Q50" s="30">
        <f t="shared" si="2"/>
        <v>-8020.4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>
        <v>2417.38</v>
      </c>
      <c r="M53" s="27">
        <f t="shared" si="1"/>
        <v>-2417.38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>
        <v>1303.1600000000001</v>
      </c>
      <c r="M55" s="27">
        <f t="shared" si="1"/>
        <v>-1303.1600000000001</v>
      </c>
      <c r="N55" s="25"/>
      <c r="O55" s="26"/>
      <c r="P55" s="26">
        <v>3152.45</v>
      </c>
      <c r="Q55" s="30">
        <f t="shared" si="2"/>
        <v>-3152.45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>
        <v>4041.6</v>
      </c>
      <c r="Q57" s="30">
        <f t="shared" si="2"/>
        <v>-4041.6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>
        <v>1001.98</v>
      </c>
      <c r="M58" s="27">
        <f t="shared" si="1"/>
        <v>-1001.98</v>
      </c>
      <c r="N58" s="25"/>
      <c r="O58" s="26"/>
      <c r="P58" s="26">
        <v>5410.36</v>
      </c>
      <c r="Q58" s="30">
        <f t="shared" si="2"/>
        <v>-5410.36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>
        <v>1</v>
      </c>
      <c r="J60" s="25">
        <v>4</v>
      </c>
      <c r="K60" s="26">
        <v>10458.35</v>
      </c>
      <c r="L60" s="26">
        <v>3923.71</v>
      </c>
      <c r="M60" s="27">
        <f t="shared" si="1"/>
        <v>6534.64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>
        <v>1</v>
      </c>
      <c r="J63" s="25">
        <v>1</v>
      </c>
      <c r="K63" s="26">
        <v>333.43</v>
      </c>
      <c r="L63" s="26"/>
      <c r="M63" s="27">
        <f t="shared" si="1"/>
        <v>333.43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>
        <v>2295.9</v>
      </c>
      <c r="M65" s="27">
        <f t="shared" si="1"/>
        <v>-2295.9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>
        <v>3</v>
      </c>
      <c r="J66" s="25">
        <v>4</v>
      </c>
      <c r="K66" s="26">
        <v>2293.63</v>
      </c>
      <c r="L66" s="26">
        <v>3168.51</v>
      </c>
      <c r="M66" s="27">
        <f t="shared" si="1"/>
        <v>-874.88000000000011</v>
      </c>
      <c r="N66" s="25">
        <v>1</v>
      </c>
      <c r="O66" s="26">
        <v>3046.36</v>
      </c>
      <c r="P66" s="26">
        <v>757.8</v>
      </c>
      <c r="Q66" s="30">
        <f t="shared" si="2"/>
        <v>2288.5600000000004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4124.53</v>
      </c>
      <c r="M69" s="27">
        <f t="shared" si="1"/>
        <v>-4124.53</v>
      </c>
      <c r="N69" s="25"/>
      <c r="O69" s="26"/>
      <c r="P69" s="26">
        <v>1760.12</v>
      </c>
      <c r="Q69" s="30">
        <f t="shared" si="2"/>
        <v>-1760.12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>
        <v>1</v>
      </c>
      <c r="J72" s="25">
        <v>1</v>
      </c>
      <c r="K72" s="26">
        <v>666.86</v>
      </c>
      <c r="L72" s="26"/>
      <c r="M72" s="27">
        <f t="shared" si="1"/>
        <v>666.86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1746.81</v>
      </c>
      <c r="M74" s="27">
        <f t="shared" ref="M74:M137" si="3">K74-L74</f>
        <v>-1746.81</v>
      </c>
      <c r="N74" s="25"/>
      <c r="O74" s="26"/>
      <c r="P74" s="26">
        <v>778.85</v>
      </c>
      <c r="Q74" s="30">
        <f t="shared" ref="Q74:Q137" si="4">O74-P74</f>
        <v>-778.85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>
        <v>1305.94</v>
      </c>
      <c r="M76" s="27">
        <f t="shared" si="3"/>
        <v>-1305.94</v>
      </c>
      <c r="N76" s="25"/>
      <c r="O76" s="26"/>
      <c r="P76" s="26">
        <v>3021.57</v>
      </c>
      <c r="Q76" s="30">
        <f t="shared" si="4"/>
        <v>-3021.57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3</v>
      </c>
      <c r="I77" s="25">
        <v>1</v>
      </c>
      <c r="J77" s="25">
        <v>1</v>
      </c>
      <c r="K77" s="26">
        <v>926.2</v>
      </c>
      <c r="L77" s="26">
        <v>926.2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2</v>
      </c>
      <c r="K78" s="26">
        <v>2627.24</v>
      </c>
      <c r="L78" s="26">
        <v>6673.21</v>
      </c>
      <c r="M78" s="27">
        <f t="shared" si="3"/>
        <v>-4045.9700000000003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3</v>
      </c>
      <c r="I79" s="25">
        <v>1</v>
      </c>
      <c r="J79" s="25">
        <v>1</v>
      </c>
      <c r="K79" s="26">
        <v>2628.56</v>
      </c>
      <c r="L79" s="26"/>
      <c r="M79" s="27">
        <f t="shared" si="3"/>
        <v>2628.56</v>
      </c>
      <c r="N79" s="25"/>
      <c r="O79" s="26"/>
      <c r="P79" s="26">
        <v>1936.35</v>
      </c>
      <c r="Q79" s="30">
        <f t="shared" si="4"/>
        <v>-1936.35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/>
      <c r="K80" s="26"/>
      <c r="L80" s="26">
        <v>927.63</v>
      </c>
      <c r="M80" s="27">
        <f t="shared" si="3"/>
        <v>-927.63</v>
      </c>
      <c r="N80" s="25"/>
      <c r="O80" s="26"/>
      <c r="P80" s="26">
        <v>2504.8000000000002</v>
      </c>
      <c r="Q80" s="30">
        <f t="shared" si="4"/>
        <v>-2504.8000000000002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>
        <v>3397.81</v>
      </c>
      <c r="M82" s="27">
        <f t="shared" si="3"/>
        <v>-3397.81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>
        <v>2278.67</v>
      </c>
      <c r="M83" s="27">
        <f t="shared" si="3"/>
        <v>-2278.67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>
        <v>3184.44</v>
      </c>
      <c r="M84" s="27">
        <f t="shared" si="3"/>
        <v>-3184.44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>
        <v>1</v>
      </c>
      <c r="J85" s="25">
        <v>1</v>
      </c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2</v>
      </c>
      <c r="I90" s="25"/>
      <c r="J90" s="25"/>
      <c r="K90" s="26"/>
      <c r="L90" s="26">
        <v>2231.3000000000002</v>
      </c>
      <c r="M90" s="27">
        <f t="shared" si="3"/>
        <v>-2231.3000000000002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>
        <v>1</v>
      </c>
      <c r="K91" s="26">
        <v>847.47</v>
      </c>
      <c r="L91" s="26">
        <v>2959.31</v>
      </c>
      <c r="M91" s="27">
        <f t="shared" si="3"/>
        <v>-2111.84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4366.63</v>
      </c>
      <c r="M93" s="27">
        <f t="shared" si="3"/>
        <v>-4366.63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>
        <v>4456.3999999999996</v>
      </c>
      <c r="M95" s="27">
        <f t="shared" si="3"/>
        <v>-4456.3999999999996</v>
      </c>
      <c r="N95" s="25"/>
      <c r="O95" s="26"/>
      <c r="P95" s="26">
        <v>1974.49</v>
      </c>
      <c r="Q95" s="30">
        <f t="shared" si="4"/>
        <v>-1974.49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>
        <v>1057.76</v>
      </c>
      <c r="M96" s="27">
        <f t="shared" si="3"/>
        <v>-1057.76</v>
      </c>
      <c r="N96" s="25"/>
      <c r="O96" s="26"/>
      <c r="P96" s="26">
        <v>1253.31</v>
      </c>
      <c r="Q96" s="30">
        <f t="shared" si="4"/>
        <v>-1253.31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>
        <v>1</v>
      </c>
      <c r="J97" s="25">
        <v>1</v>
      </c>
      <c r="K97" s="26">
        <v>1936.6</v>
      </c>
      <c r="L97" s="26">
        <v>1936.6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>
        <v>1835.56</v>
      </c>
      <c r="M99" s="27">
        <f t="shared" si="3"/>
        <v>-1835.56</v>
      </c>
      <c r="N99" s="25"/>
      <c r="O99" s="26"/>
      <c r="P99" s="26">
        <v>1347.2</v>
      </c>
      <c r="Q99" s="30">
        <f t="shared" si="4"/>
        <v>-1347.2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>
        <v>3490.09</v>
      </c>
      <c r="M101" s="27">
        <f t="shared" si="3"/>
        <v>-3490.09</v>
      </c>
      <c r="N101" s="25"/>
      <c r="O101" s="26"/>
      <c r="P101" s="26">
        <v>2424.96</v>
      </c>
      <c r="Q101" s="30">
        <f t="shared" si="4"/>
        <v>-2424.96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1</v>
      </c>
      <c r="K104" s="26">
        <v>416.79</v>
      </c>
      <c r="L104" s="26">
        <v>6102.11</v>
      </c>
      <c r="M104" s="27">
        <f t="shared" si="3"/>
        <v>-5685.32</v>
      </c>
      <c r="N104" s="25"/>
      <c r="O104" s="26"/>
      <c r="P104" s="26">
        <v>2581.2800000000002</v>
      </c>
      <c r="Q104" s="30">
        <f t="shared" si="4"/>
        <v>-2581.2800000000002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-1</v>
      </c>
      <c r="I105" s="25">
        <v>1</v>
      </c>
      <c r="J105" s="25">
        <v>1</v>
      </c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739.11</v>
      </c>
      <c r="M106" s="27">
        <f t="shared" si="3"/>
        <v>-739.11</v>
      </c>
      <c r="N106" s="25"/>
      <c r="O106" s="26"/>
      <c r="P106" s="26">
        <v>1278.73</v>
      </c>
      <c r="Q106" s="30">
        <f t="shared" si="4"/>
        <v>-1278.73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>
        <v>5126.01</v>
      </c>
      <c r="M109" s="27">
        <f t="shared" si="3"/>
        <v>-5126.01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>
        <v>926.2</v>
      </c>
      <c r="Q111" s="30">
        <f t="shared" si="4"/>
        <v>-926.2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>
        <v>1010.4</v>
      </c>
      <c r="Q112" s="30">
        <f t="shared" si="4"/>
        <v>-1010.4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>
        <v>5219.6000000000004</v>
      </c>
      <c r="Q114" s="30">
        <f t="shared" si="4"/>
        <v>-5219.6000000000004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/>
      <c r="J115" s="25">
        <v>1</v>
      </c>
      <c r="K115" s="26">
        <v>3003.2</v>
      </c>
      <c r="L115" s="26">
        <v>1554.63</v>
      </c>
      <c r="M115" s="27">
        <f t="shared" si="3"/>
        <v>1448.5699999999997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>
        <v>1</v>
      </c>
      <c r="J116" s="25">
        <v>1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>
        <v>12777.26</v>
      </c>
      <c r="M117" s="27">
        <f t="shared" si="3"/>
        <v>-12777.26</v>
      </c>
      <c r="N117" s="25"/>
      <c r="O117" s="26"/>
      <c r="P117" s="26">
        <v>1650.11</v>
      </c>
      <c r="Q117" s="30">
        <f t="shared" si="4"/>
        <v>-1650.11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>
        <v>1</v>
      </c>
      <c r="J118" s="25">
        <v>1</v>
      </c>
      <c r="K118" s="26">
        <v>1532.44</v>
      </c>
      <c r="L118" s="26">
        <v>1532.44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>
        <v>4113.2700000000004</v>
      </c>
      <c r="M121" s="27">
        <f t="shared" si="3"/>
        <v>-4113.2700000000004</v>
      </c>
      <c r="N121" s="25"/>
      <c r="O121" s="26"/>
      <c r="P121" s="26">
        <v>1799.47</v>
      </c>
      <c r="Q121" s="30">
        <f t="shared" si="4"/>
        <v>-1799.47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>
        <v>2</v>
      </c>
      <c r="J123" s="25">
        <v>2</v>
      </c>
      <c r="K123" s="26">
        <v>1342.17</v>
      </c>
      <c r="L123" s="26">
        <v>4870.07</v>
      </c>
      <c r="M123" s="27">
        <f t="shared" si="3"/>
        <v>-3527.8999999999996</v>
      </c>
      <c r="N123" s="25"/>
      <c r="O123" s="26"/>
      <c r="P123" s="26">
        <v>5711.67</v>
      </c>
      <c r="Q123" s="30">
        <f t="shared" si="4"/>
        <v>-5711.67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2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>
        <v>1616.64</v>
      </c>
      <c r="M125" s="27">
        <f t="shared" si="3"/>
        <v>-1616.64</v>
      </c>
      <c r="N125" s="25"/>
      <c r="O125" s="26"/>
      <c r="P125" s="26">
        <v>2559.6799999999998</v>
      </c>
      <c r="Q125" s="30">
        <f t="shared" si="4"/>
        <v>-2559.6799999999998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674.44</v>
      </c>
      <c r="M127" s="27">
        <f t="shared" si="3"/>
        <v>-674.44</v>
      </c>
      <c r="N127" s="25"/>
      <c r="O127" s="26"/>
      <c r="P127" s="26">
        <v>1376.11</v>
      </c>
      <c r="Q127" s="30">
        <f t="shared" si="4"/>
        <v>-1376.11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>
        <v>5161.4799999999996</v>
      </c>
      <c r="M129" s="27">
        <f t="shared" si="3"/>
        <v>-5161.4799999999996</v>
      </c>
      <c r="N129" s="25"/>
      <c r="O129" s="26"/>
      <c r="P129" s="26">
        <v>1768.2</v>
      </c>
      <c r="Q129" s="30">
        <f t="shared" si="4"/>
        <v>-1768.2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>
        <v>4727.92</v>
      </c>
      <c r="M133" s="27">
        <f t="shared" si="3"/>
        <v>-4727.92</v>
      </c>
      <c r="N133" s="25"/>
      <c r="O133" s="26"/>
      <c r="P133" s="26">
        <v>2506.4299999999998</v>
      </c>
      <c r="Q133" s="30">
        <f t="shared" si="4"/>
        <v>-2506.4299999999998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1</v>
      </c>
      <c r="J134" s="25">
        <v>1</v>
      </c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>
        <v>2488.11</v>
      </c>
      <c r="M135" s="27">
        <f t="shared" si="3"/>
        <v>-2488.11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>
        <v>252.6</v>
      </c>
      <c r="M137" s="27">
        <f t="shared" si="3"/>
        <v>-252.6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3</v>
      </c>
      <c r="J139" s="25">
        <v>3</v>
      </c>
      <c r="K139" s="26">
        <v>1511.81</v>
      </c>
      <c r="L139" s="26">
        <v>6716.76</v>
      </c>
      <c r="M139" s="27">
        <f t="shared" si="5"/>
        <v>-5204.9500000000007</v>
      </c>
      <c r="N139" s="25">
        <v>1</v>
      </c>
      <c r="O139" s="26">
        <v>2526</v>
      </c>
      <c r="P139" s="26">
        <v>2334.6799999999998</v>
      </c>
      <c r="Q139" s="30">
        <f t="shared" si="6"/>
        <v>191.32000000000016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2</v>
      </c>
      <c r="I148" s="25">
        <v>3</v>
      </c>
      <c r="J148" s="25">
        <v>3</v>
      </c>
      <c r="K148" s="26">
        <v>1557.7</v>
      </c>
      <c r="L148" s="26">
        <v>3518.98</v>
      </c>
      <c r="M148" s="27">
        <f t="shared" si="5"/>
        <v>-1961.28</v>
      </c>
      <c r="N148" s="25">
        <v>1</v>
      </c>
      <c r="O148" s="26">
        <v>635.63</v>
      </c>
      <c r="P148" s="26"/>
      <c r="Q148" s="30">
        <f t="shared" si="6"/>
        <v>635.63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>
        <v>2</v>
      </c>
      <c r="J150" s="25">
        <v>4</v>
      </c>
      <c r="K150" s="26">
        <v>5482.57</v>
      </c>
      <c r="L150" s="26"/>
      <c r="M150" s="27">
        <f t="shared" si="5"/>
        <v>5482.57</v>
      </c>
      <c r="N150" s="25">
        <v>4</v>
      </c>
      <c r="O150" s="26">
        <v>18674.96</v>
      </c>
      <c r="P150" s="26"/>
      <c r="Q150" s="30">
        <f t="shared" si="6"/>
        <v>18674.96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>
        <v>886.93</v>
      </c>
      <c r="M154" s="27">
        <f t="shared" si="5"/>
        <v>-886.93</v>
      </c>
      <c r="N154" s="25"/>
      <c r="O154" s="26"/>
      <c r="P154" s="26">
        <v>2834.58</v>
      </c>
      <c r="Q154" s="30">
        <f t="shared" si="6"/>
        <v>-2834.58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>
        <v>1556.02</v>
      </c>
      <c r="Q155" s="30">
        <f t="shared" si="6"/>
        <v>-1556.02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3</v>
      </c>
      <c r="J157" s="25">
        <v>3</v>
      </c>
      <c r="K157" s="26">
        <v>2789.69</v>
      </c>
      <c r="L157" s="26">
        <v>5127.25</v>
      </c>
      <c r="M157" s="27">
        <f t="shared" si="5"/>
        <v>-2337.56</v>
      </c>
      <c r="N157" s="25"/>
      <c r="O157" s="26"/>
      <c r="P157" s="26">
        <v>2694.4</v>
      </c>
      <c r="Q157" s="30">
        <f t="shared" si="6"/>
        <v>-2694.4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>
        <v>2565.46</v>
      </c>
      <c r="M159" s="27">
        <f t="shared" si="5"/>
        <v>-2565.46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>
        <v>842</v>
      </c>
      <c r="L160" s="26">
        <v>842</v>
      </c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>
        <v>2904.9</v>
      </c>
      <c r="M161" s="27">
        <f t="shared" si="5"/>
        <v>-2904.9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5</v>
      </c>
      <c r="I163" s="25"/>
      <c r="J163" s="25"/>
      <c r="K163" s="26"/>
      <c r="L163" s="26">
        <v>666.86</v>
      </c>
      <c r="M163" s="27">
        <f t="shared" si="5"/>
        <v>-666.86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4937.2</v>
      </c>
      <c r="P167" s="26">
        <v>2677.56</v>
      </c>
      <c r="Q167" s="30">
        <f t="shared" si="6"/>
        <v>2259.64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>
        <v>252.6</v>
      </c>
      <c r="M170" s="27">
        <f t="shared" si="5"/>
        <v>-252.6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/>
      <c r="K171" s="26"/>
      <c r="L171" s="26">
        <v>6270.42</v>
      </c>
      <c r="M171" s="27">
        <f t="shared" si="5"/>
        <v>-6270.42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1</v>
      </c>
      <c r="J173" s="25">
        <v>1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>
        <v>3580.45</v>
      </c>
      <c r="M174" s="27">
        <f t="shared" si="5"/>
        <v>-3580.45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>
        <v>3071.58</v>
      </c>
      <c r="M176" s="27">
        <f t="shared" si="5"/>
        <v>-3071.58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2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71</v>
      </c>
      <c r="I179" s="44">
        <f t="shared" si="7"/>
        <v>47</v>
      </c>
      <c r="J179" s="44">
        <f t="shared" si="7"/>
        <v>56</v>
      </c>
      <c r="K179" s="45">
        <f t="shared" si="7"/>
        <v>51309.48</v>
      </c>
      <c r="L179" s="45">
        <f t="shared" si="7"/>
        <v>181873.38000000003</v>
      </c>
      <c r="M179" s="45">
        <f t="shared" si="7"/>
        <v>-130563.89999999998</v>
      </c>
      <c r="N179" s="44">
        <f t="shared" si="7"/>
        <v>13</v>
      </c>
      <c r="O179" s="45">
        <f t="shared" si="7"/>
        <v>38071.85</v>
      </c>
      <c r="P179" s="45">
        <f t="shared" si="7"/>
        <v>134520.68</v>
      </c>
      <c r="Q179" s="45">
        <f t="shared" si="7"/>
        <v>-96448.829999999973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0"/>
  <sheetViews>
    <sheetView topLeftCell="L129" workbookViewId="0">
      <selection activeCell="R129" sqref="R129"/>
    </sheetView>
  </sheetViews>
  <sheetFormatPr defaultColWidth="9" defaultRowHeight="15"/>
  <cols>
    <col min="1" max="1" width="4" style="3"/>
    <col min="2" max="2" width="34" style="3"/>
    <col min="3" max="3" width="9.5703125" style="3"/>
    <col min="4" max="4" width="8.28515625" style="3"/>
    <col min="5" max="5" width="23.28515625" style="3"/>
    <col min="6" max="6" width="17.85546875" style="3"/>
    <col min="7" max="7" width="24.14062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 ht="12.75" customHeight="1">
      <c r="A5"/>
      <c r="B5"/>
      <c r="C5"/>
      <c r="D5"/>
      <c r="E5"/>
      <c r="F5" s="22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4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8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8">
        <f t="shared" si="0"/>
        <v>13</v>
      </c>
      <c r="N9" s="8">
        <f t="shared" si="0"/>
        <v>14</v>
      </c>
      <c r="O9" s="8">
        <f t="shared" si="0"/>
        <v>15</v>
      </c>
      <c r="P9" s="8">
        <f t="shared" si="0"/>
        <v>16</v>
      </c>
      <c r="Q9" s="8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55">
        <v>1</v>
      </c>
      <c r="G10" s="33" t="s">
        <v>31</v>
      </c>
      <c r="H10" s="48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55" t="s">
        <v>314</v>
      </c>
      <c r="G11" s="33" t="s">
        <v>33</v>
      </c>
      <c r="H11" s="48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54">
        <v>2</v>
      </c>
      <c r="G12" s="33" t="s">
        <v>31</v>
      </c>
      <c r="H12" s="48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55">
        <v>3</v>
      </c>
      <c r="G13" s="33" t="s">
        <v>31</v>
      </c>
      <c r="H13" s="48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55">
        <v>5</v>
      </c>
      <c r="G14" s="33" t="s">
        <v>31</v>
      </c>
      <c r="H14" s="48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55">
        <v>6</v>
      </c>
      <c r="G15" s="33" t="s">
        <v>31</v>
      </c>
      <c r="H15" s="48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55">
        <v>8</v>
      </c>
      <c r="G16" s="33" t="s">
        <v>31</v>
      </c>
      <c r="H16" s="48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55" t="s">
        <v>315</v>
      </c>
      <c r="G17" s="33" t="s">
        <v>47</v>
      </c>
      <c r="H17" s="48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55">
        <v>10</v>
      </c>
      <c r="G18" s="33" t="s">
        <v>31</v>
      </c>
      <c r="H18" s="48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52</v>
      </c>
      <c r="C19" s="12" t="s">
        <v>28</v>
      </c>
      <c r="D19" s="11"/>
      <c r="E19" s="13" t="s">
        <v>53</v>
      </c>
      <c r="F19" s="55">
        <v>11</v>
      </c>
      <c r="G19" s="33" t="s">
        <v>31</v>
      </c>
      <c r="H19" s="48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57</v>
      </c>
      <c r="C20" s="12" t="s">
        <v>28</v>
      </c>
      <c r="D20" s="11"/>
      <c r="E20" s="13" t="s">
        <v>37</v>
      </c>
      <c r="F20" s="55">
        <v>14</v>
      </c>
      <c r="G20" s="33" t="s">
        <v>31</v>
      </c>
      <c r="H20" s="48">
        <v>4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60</v>
      </c>
      <c r="C21" s="12" t="s">
        <v>28</v>
      </c>
      <c r="D21" s="11"/>
      <c r="E21" s="13" t="s">
        <v>61</v>
      </c>
      <c r="F21" s="55">
        <v>15</v>
      </c>
      <c r="G21" s="33" t="s">
        <v>31</v>
      </c>
      <c r="H21" s="48"/>
      <c r="I21" s="25"/>
      <c r="J21" s="25"/>
      <c r="K21" s="26"/>
      <c r="L21" s="26"/>
      <c r="M21" s="27">
        <f t="shared" si="1"/>
        <v>0</v>
      </c>
      <c r="N21" s="25">
        <v>1</v>
      </c>
      <c r="O21" s="26"/>
      <c r="P21" s="26"/>
      <c r="Q21" s="30">
        <f t="shared" si="2"/>
        <v>0</v>
      </c>
    </row>
    <row r="22" spans="1:17">
      <c r="A22" s="10">
        <v>13</v>
      </c>
      <c r="B22" s="11" t="s">
        <v>60</v>
      </c>
      <c r="C22" s="12" t="s">
        <v>28</v>
      </c>
      <c r="D22" s="11"/>
      <c r="E22" s="13" t="s">
        <v>61</v>
      </c>
      <c r="F22" s="55" t="s">
        <v>316</v>
      </c>
      <c r="G22" s="33" t="s">
        <v>51</v>
      </c>
      <c r="H22" s="48">
        <v>1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64</v>
      </c>
      <c r="C23" s="12" t="s">
        <v>28</v>
      </c>
      <c r="D23" s="11"/>
      <c r="E23" s="13" t="s">
        <v>29</v>
      </c>
      <c r="F23" s="55">
        <v>18</v>
      </c>
      <c r="G23" s="33" t="s">
        <v>31</v>
      </c>
      <c r="H23" s="48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64</v>
      </c>
      <c r="C24" s="12" t="s">
        <v>28</v>
      </c>
      <c r="D24" s="11"/>
      <c r="E24" s="13" t="s">
        <v>29</v>
      </c>
      <c r="F24" s="55" t="s">
        <v>317</v>
      </c>
      <c r="G24" s="33" t="s">
        <v>33</v>
      </c>
      <c r="H24" s="48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67</v>
      </c>
      <c r="C25" s="12" t="s">
        <v>28</v>
      </c>
      <c r="D25" s="11"/>
      <c r="E25" s="13" t="s">
        <v>35</v>
      </c>
      <c r="F25" s="55">
        <v>19</v>
      </c>
      <c r="G25" s="33" t="s">
        <v>31</v>
      </c>
      <c r="H25" s="48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70</v>
      </c>
      <c r="C26" s="12" t="s">
        <v>28</v>
      </c>
      <c r="D26" s="11"/>
      <c r="E26" s="13" t="s">
        <v>37</v>
      </c>
      <c r="F26" s="54">
        <v>21</v>
      </c>
      <c r="G26" s="33" t="s">
        <v>31</v>
      </c>
      <c r="H26" s="48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71</v>
      </c>
      <c r="C27" s="12" t="s">
        <v>28</v>
      </c>
      <c r="D27" s="11"/>
      <c r="E27" s="13" t="s">
        <v>53</v>
      </c>
      <c r="F27" s="55">
        <v>23</v>
      </c>
      <c r="G27" s="33" t="s">
        <v>31</v>
      </c>
      <c r="H27" s="48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74</v>
      </c>
      <c r="C28" s="12" t="s">
        <v>28</v>
      </c>
      <c r="D28" s="11"/>
      <c r="E28" s="13" t="s">
        <v>53</v>
      </c>
      <c r="F28" s="55">
        <v>25</v>
      </c>
      <c r="G28" s="33" t="s">
        <v>31</v>
      </c>
      <c r="H28" s="48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77</v>
      </c>
      <c r="C29" s="12" t="s">
        <v>28</v>
      </c>
      <c r="D29" s="11"/>
      <c r="E29" s="13" t="s">
        <v>37</v>
      </c>
      <c r="F29" s="55">
        <v>26</v>
      </c>
      <c r="G29" s="33" t="s">
        <v>31</v>
      </c>
      <c r="H29" s="48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79</v>
      </c>
      <c r="C30" s="12" t="s">
        <v>28</v>
      </c>
      <c r="D30" s="11"/>
      <c r="E30" s="13" t="s">
        <v>37</v>
      </c>
      <c r="F30" s="55">
        <v>28</v>
      </c>
      <c r="G30" s="33" t="s">
        <v>31</v>
      </c>
      <c r="H30" s="48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81</v>
      </c>
      <c r="C31" s="12" t="s">
        <v>28</v>
      </c>
      <c r="D31" s="11"/>
      <c r="E31" s="13" t="s">
        <v>82</v>
      </c>
      <c r="F31" s="55">
        <v>29</v>
      </c>
      <c r="G31" s="33" t="s">
        <v>31</v>
      </c>
      <c r="H31" s="48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81</v>
      </c>
      <c r="C32" s="12" t="s">
        <v>28</v>
      </c>
      <c r="D32" s="11"/>
      <c r="E32" s="13" t="s">
        <v>82</v>
      </c>
      <c r="F32" s="55" t="s">
        <v>339</v>
      </c>
      <c r="G32" s="33" t="s">
        <v>51</v>
      </c>
      <c r="H32" s="48">
        <v>2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86</v>
      </c>
      <c r="C33" s="12" t="s">
        <v>28</v>
      </c>
      <c r="D33" s="11"/>
      <c r="E33" s="13" t="s">
        <v>87</v>
      </c>
      <c r="F33" s="55">
        <v>30</v>
      </c>
      <c r="G33" s="33" t="s">
        <v>31</v>
      </c>
      <c r="H33" s="48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86</v>
      </c>
      <c r="C34" s="12" t="s">
        <v>28</v>
      </c>
      <c r="D34" s="11"/>
      <c r="E34" s="13" t="s">
        <v>87</v>
      </c>
      <c r="F34" s="55" t="s">
        <v>318</v>
      </c>
      <c r="G34" s="33" t="s">
        <v>33</v>
      </c>
      <c r="H34" s="48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90</v>
      </c>
      <c r="C35" s="12" t="s">
        <v>28</v>
      </c>
      <c r="D35" s="11"/>
      <c r="E35" s="13" t="s">
        <v>91</v>
      </c>
      <c r="F35" s="55">
        <v>32</v>
      </c>
      <c r="G35" s="33" t="s">
        <v>31</v>
      </c>
      <c r="H35" s="48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94</v>
      </c>
      <c r="C36" s="12" t="s">
        <v>28</v>
      </c>
      <c r="D36" s="11"/>
      <c r="E36" s="13" t="s">
        <v>44</v>
      </c>
      <c r="F36" s="55">
        <v>34</v>
      </c>
      <c r="G36" s="33" t="s">
        <v>31</v>
      </c>
      <c r="H36" s="48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96</v>
      </c>
      <c r="C37" s="12" t="s">
        <v>28</v>
      </c>
      <c r="D37" s="11"/>
      <c r="E37" s="13" t="s">
        <v>37</v>
      </c>
      <c r="F37" s="54">
        <v>36</v>
      </c>
      <c r="G37" s="33" t="s">
        <v>31</v>
      </c>
      <c r="H37" s="48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97</v>
      </c>
      <c r="C38" s="12" t="s">
        <v>28</v>
      </c>
      <c r="D38" s="11"/>
      <c r="E38" s="13" t="s">
        <v>98</v>
      </c>
      <c r="F38" s="54">
        <v>37</v>
      </c>
      <c r="G38" s="33" t="s">
        <v>31</v>
      </c>
      <c r="H38" s="48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99</v>
      </c>
      <c r="C39" s="12" t="s">
        <v>28</v>
      </c>
      <c r="D39" s="11"/>
      <c r="E39" s="13" t="s">
        <v>100</v>
      </c>
      <c r="F39" s="55">
        <v>38</v>
      </c>
      <c r="G39" s="33" t="s">
        <v>31</v>
      </c>
      <c r="H39" s="48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99</v>
      </c>
      <c r="C40" s="12" t="s">
        <v>28</v>
      </c>
      <c r="D40" s="11"/>
      <c r="E40" s="13" t="s">
        <v>100</v>
      </c>
      <c r="F40" s="55" t="s">
        <v>319</v>
      </c>
      <c r="G40" s="33" t="s">
        <v>47</v>
      </c>
      <c r="H40" s="48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103</v>
      </c>
      <c r="C41" s="12" t="s">
        <v>28</v>
      </c>
      <c r="D41" s="11"/>
      <c r="E41" s="13" t="s">
        <v>37</v>
      </c>
      <c r="F41" s="55">
        <v>39</v>
      </c>
      <c r="G41" s="33" t="s">
        <v>31</v>
      </c>
      <c r="H41" s="48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105</v>
      </c>
      <c r="C42" s="12" t="s">
        <v>28</v>
      </c>
      <c r="D42" s="11"/>
      <c r="E42" s="13" t="s">
        <v>106</v>
      </c>
      <c r="F42" s="55">
        <v>41</v>
      </c>
      <c r="G42" s="33" t="s">
        <v>31</v>
      </c>
      <c r="H42" s="48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105</v>
      </c>
      <c r="C43" s="12" t="s">
        <v>28</v>
      </c>
      <c r="D43" s="11"/>
      <c r="E43" s="13" t="s">
        <v>106</v>
      </c>
      <c r="F43" s="55" t="s">
        <v>320</v>
      </c>
      <c r="G43" s="33" t="s">
        <v>33</v>
      </c>
      <c r="H43" s="48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109</v>
      </c>
      <c r="C44" s="12" t="s">
        <v>28</v>
      </c>
      <c r="D44" s="11"/>
      <c r="E44" s="13" t="s">
        <v>37</v>
      </c>
      <c r="F44" s="54">
        <v>42</v>
      </c>
      <c r="G44" s="33" t="s">
        <v>31</v>
      </c>
      <c r="H44" s="48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110</v>
      </c>
      <c r="C45" s="12" t="s">
        <v>28</v>
      </c>
      <c r="D45" s="11"/>
      <c r="E45" s="13" t="s">
        <v>37</v>
      </c>
      <c r="F45" s="55">
        <v>43</v>
      </c>
      <c r="G45" s="33" t="s">
        <v>31</v>
      </c>
      <c r="H45" s="48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113</v>
      </c>
      <c r="C46" s="12" t="s">
        <v>28</v>
      </c>
      <c r="D46" s="11"/>
      <c r="E46" s="13" t="s">
        <v>37</v>
      </c>
      <c r="F46" s="55">
        <v>46</v>
      </c>
      <c r="G46" s="33" t="s">
        <v>31</v>
      </c>
      <c r="H46" s="48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115</v>
      </c>
      <c r="C47" s="12" t="s">
        <v>28</v>
      </c>
      <c r="D47" s="11"/>
      <c r="E47" s="13" t="s">
        <v>98</v>
      </c>
      <c r="F47" s="55">
        <v>47</v>
      </c>
      <c r="G47" s="33" t="s">
        <v>31</v>
      </c>
      <c r="H47" s="48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117</v>
      </c>
      <c r="C48" s="12" t="s">
        <v>28</v>
      </c>
      <c r="D48" s="11"/>
      <c r="E48" s="13" t="s">
        <v>29</v>
      </c>
      <c r="F48" s="54">
        <v>48</v>
      </c>
      <c r="G48" s="33" t="s">
        <v>31</v>
      </c>
      <c r="H48" s="48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118</v>
      </c>
      <c r="C49" s="12" t="s">
        <v>28</v>
      </c>
      <c r="D49" s="11"/>
      <c r="E49" s="13" t="s">
        <v>119</v>
      </c>
      <c r="F49" s="55">
        <v>49</v>
      </c>
      <c r="G49" s="33" t="s">
        <v>31</v>
      </c>
      <c r="H49" s="48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122</v>
      </c>
      <c r="C50" s="12" t="s">
        <v>28</v>
      </c>
      <c r="D50" s="11"/>
      <c r="E50" s="13" t="s">
        <v>29</v>
      </c>
      <c r="F50" s="55">
        <v>52</v>
      </c>
      <c r="G50" s="33" t="s">
        <v>31</v>
      </c>
      <c r="H50" s="48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124</v>
      </c>
      <c r="C51" s="12" t="s">
        <v>28</v>
      </c>
      <c r="D51" s="11"/>
      <c r="E51" s="13" t="s">
        <v>37</v>
      </c>
      <c r="F51" s="54">
        <v>53</v>
      </c>
      <c r="G51" s="33" t="s">
        <v>31</v>
      </c>
      <c r="H51" s="48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126</v>
      </c>
      <c r="C52" s="12" t="s">
        <v>28</v>
      </c>
      <c r="D52" s="11"/>
      <c r="E52" s="13" t="s">
        <v>91</v>
      </c>
      <c r="F52" s="55">
        <v>57</v>
      </c>
      <c r="G52" s="33" t="s">
        <v>31</v>
      </c>
      <c r="H52" s="48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129</v>
      </c>
      <c r="C53" s="12" t="s">
        <v>28</v>
      </c>
      <c r="D53" s="11"/>
      <c r="E53" s="13" t="s">
        <v>29</v>
      </c>
      <c r="F53" s="55">
        <v>58</v>
      </c>
      <c r="G53" s="33" t="s">
        <v>31</v>
      </c>
      <c r="H53" s="48">
        <v>1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131</v>
      </c>
      <c r="C54" s="12" t="s">
        <v>28</v>
      </c>
      <c r="D54" s="11"/>
      <c r="E54" s="13" t="s">
        <v>132</v>
      </c>
      <c r="F54" s="55">
        <v>61</v>
      </c>
      <c r="G54" s="33" t="s">
        <v>31</v>
      </c>
      <c r="H54" s="48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135</v>
      </c>
      <c r="C55" s="12" t="s">
        <v>28</v>
      </c>
      <c r="D55" s="11"/>
      <c r="E55" s="13" t="s">
        <v>37</v>
      </c>
      <c r="F55" s="54">
        <v>62</v>
      </c>
      <c r="G55" s="33" t="s">
        <v>31</v>
      </c>
      <c r="H55" s="48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136</v>
      </c>
      <c r="C56" s="12" t="s">
        <v>28</v>
      </c>
      <c r="D56" s="11"/>
      <c r="E56" s="13" t="s">
        <v>100</v>
      </c>
      <c r="F56" s="55">
        <v>64</v>
      </c>
      <c r="G56" s="33" t="s">
        <v>31</v>
      </c>
      <c r="H56" s="48">
        <v>1</v>
      </c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136</v>
      </c>
      <c r="C57" s="12" t="s">
        <v>28</v>
      </c>
      <c r="D57" s="11"/>
      <c r="E57" s="13" t="s">
        <v>100</v>
      </c>
      <c r="F57" s="55" t="s">
        <v>321</v>
      </c>
      <c r="G57" s="33" t="s">
        <v>47</v>
      </c>
      <c r="H57" s="48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139</v>
      </c>
      <c r="C58" s="12" t="s">
        <v>28</v>
      </c>
      <c r="D58" s="11"/>
      <c r="E58" s="13" t="s">
        <v>44</v>
      </c>
      <c r="F58" s="54">
        <v>65</v>
      </c>
      <c r="G58" s="33" t="s">
        <v>31</v>
      </c>
      <c r="H58" s="48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140</v>
      </c>
      <c r="C59" s="12" t="s">
        <v>28</v>
      </c>
      <c r="D59" s="11"/>
      <c r="E59" s="13" t="s">
        <v>37</v>
      </c>
      <c r="F59" s="55">
        <v>66</v>
      </c>
      <c r="G59" s="33" t="s">
        <v>31</v>
      </c>
      <c r="H59" s="48">
        <v>2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143</v>
      </c>
      <c r="C60" s="12" t="s">
        <v>28</v>
      </c>
      <c r="D60" s="11"/>
      <c r="E60" s="13" t="s">
        <v>44</v>
      </c>
      <c r="F60" s="55">
        <v>67</v>
      </c>
      <c r="G60" s="33" t="s">
        <v>31</v>
      </c>
      <c r="H60" s="48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143</v>
      </c>
      <c r="C61" s="12" t="s">
        <v>28</v>
      </c>
      <c r="D61" s="11"/>
      <c r="E61" s="13" t="s">
        <v>44</v>
      </c>
      <c r="F61" s="55" t="s">
        <v>322</v>
      </c>
      <c r="G61" s="33" t="s">
        <v>47</v>
      </c>
      <c r="H61" s="48">
        <v>1</v>
      </c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146</v>
      </c>
      <c r="C62" s="12" t="s">
        <v>28</v>
      </c>
      <c r="D62" s="11"/>
      <c r="E62" s="13" t="s">
        <v>44</v>
      </c>
      <c r="F62" s="55">
        <v>68</v>
      </c>
      <c r="G62" s="33" t="s">
        <v>31</v>
      </c>
      <c r="H62" s="48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146</v>
      </c>
      <c r="C63" s="12" t="s">
        <v>28</v>
      </c>
      <c r="D63" s="11"/>
      <c r="E63" s="13" t="s">
        <v>44</v>
      </c>
      <c r="F63" s="55" t="s">
        <v>323</v>
      </c>
      <c r="G63" s="33" t="s">
        <v>47</v>
      </c>
      <c r="H63" s="48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149</v>
      </c>
      <c r="C64" s="12" t="s">
        <v>28</v>
      </c>
      <c r="D64" s="11"/>
      <c r="E64" s="13" t="s">
        <v>37</v>
      </c>
      <c r="F64" s="55">
        <v>69</v>
      </c>
      <c r="G64" s="33" t="s">
        <v>31</v>
      </c>
      <c r="H64" s="48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151</v>
      </c>
      <c r="C65" s="12" t="s">
        <v>28</v>
      </c>
      <c r="D65" s="11"/>
      <c r="E65" s="13" t="s">
        <v>37</v>
      </c>
      <c r="F65" s="55">
        <v>70</v>
      </c>
      <c r="G65" s="33" t="s">
        <v>31</v>
      </c>
      <c r="H65" s="48">
        <v>2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153</v>
      </c>
      <c r="C66" s="12" t="s">
        <v>28</v>
      </c>
      <c r="D66" s="11"/>
      <c r="E66" s="13" t="s">
        <v>154</v>
      </c>
      <c r="F66" s="55">
        <v>71</v>
      </c>
      <c r="G66" s="33" t="s">
        <v>31</v>
      </c>
      <c r="H66" s="48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159</v>
      </c>
      <c r="C67" s="12" t="s">
        <v>28</v>
      </c>
      <c r="D67" s="11"/>
      <c r="E67" s="13" t="s">
        <v>160</v>
      </c>
      <c r="F67" s="55">
        <v>75</v>
      </c>
      <c r="G67" s="33" t="s">
        <v>31</v>
      </c>
      <c r="H67" s="48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162</v>
      </c>
      <c r="C68" s="12" t="s">
        <v>28</v>
      </c>
      <c r="D68" s="11"/>
      <c r="E68" s="13" t="s">
        <v>163</v>
      </c>
      <c r="F68" s="55">
        <v>76</v>
      </c>
      <c r="G68" s="33" t="s">
        <v>31</v>
      </c>
      <c r="H68" s="48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166</v>
      </c>
      <c r="C69" s="12" t="s">
        <v>28</v>
      </c>
      <c r="D69" s="11"/>
      <c r="E69" s="13" t="s">
        <v>44</v>
      </c>
      <c r="F69" s="54">
        <v>79</v>
      </c>
      <c r="G69" s="33" t="s">
        <v>31</v>
      </c>
      <c r="H69" s="48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167</v>
      </c>
      <c r="C70" s="12" t="s">
        <v>28</v>
      </c>
      <c r="D70" s="11"/>
      <c r="E70" s="13" t="s">
        <v>44</v>
      </c>
      <c r="F70" s="54">
        <v>80</v>
      </c>
      <c r="G70" s="33" t="s">
        <v>31</v>
      </c>
      <c r="H70" s="48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168</v>
      </c>
      <c r="C71" s="12" t="s">
        <v>28</v>
      </c>
      <c r="D71" s="11"/>
      <c r="E71" s="13" t="s">
        <v>37</v>
      </c>
      <c r="F71" s="55">
        <v>81</v>
      </c>
      <c r="G71" s="33" t="s">
        <v>31</v>
      </c>
      <c r="H71" s="48"/>
      <c r="I71" s="25"/>
      <c r="J71" s="25"/>
      <c r="K71" s="26"/>
      <c r="L71" s="26"/>
      <c r="M71" s="27">
        <f t="shared" si="1"/>
        <v>0</v>
      </c>
      <c r="N71" s="25">
        <v>10</v>
      </c>
      <c r="O71" s="26"/>
      <c r="P71" s="26"/>
      <c r="Q71" s="30">
        <f t="shared" si="2"/>
        <v>0</v>
      </c>
    </row>
    <row r="72" spans="1:17">
      <c r="A72" s="10">
        <v>63</v>
      </c>
      <c r="B72" s="11" t="s">
        <v>170</v>
      </c>
      <c r="C72" s="12" t="s">
        <v>28</v>
      </c>
      <c r="D72" s="11"/>
      <c r="E72" s="13" t="s">
        <v>171</v>
      </c>
      <c r="F72" s="54">
        <v>82</v>
      </c>
      <c r="G72" s="33" t="s">
        <v>31</v>
      </c>
      <c r="H72" s="48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173</v>
      </c>
      <c r="C73" s="12" t="s">
        <v>28</v>
      </c>
      <c r="D73" s="11"/>
      <c r="E73" s="13" t="s">
        <v>37</v>
      </c>
      <c r="F73" s="55">
        <v>83</v>
      </c>
      <c r="G73" s="33" t="s">
        <v>31</v>
      </c>
      <c r="H73" s="48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175</v>
      </c>
      <c r="C74" s="12" t="s">
        <v>28</v>
      </c>
      <c r="D74" s="11"/>
      <c r="E74" s="13" t="s">
        <v>106</v>
      </c>
      <c r="F74" s="55">
        <v>84</v>
      </c>
      <c r="G74" s="33" t="s">
        <v>31</v>
      </c>
      <c r="H74" s="48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175</v>
      </c>
      <c r="C75" s="12" t="s">
        <v>28</v>
      </c>
      <c r="D75" s="11"/>
      <c r="E75" s="13" t="s">
        <v>106</v>
      </c>
      <c r="F75" s="55" t="s">
        <v>324</v>
      </c>
      <c r="G75" s="33" t="s">
        <v>33</v>
      </c>
      <c r="H75" s="48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178</v>
      </c>
      <c r="C76" s="12" t="s">
        <v>28</v>
      </c>
      <c r="D76" s="11"/>
      <c r="E76" s="13" t="s">
        <v>100</v>
      </c>
      <c r="F76" s="55">
        <v>86</v>
      </c>
      <c r="G76" s="33" t="s">
        <v>31</v>
      </c>
      <c r="H76" s="48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178</v>
      </c>
      <c r="C77" s="12" t="s">
        <v>28</v>
      </c>
      <c r="D77" s="11"/>
      <c r="E77" s="13" t="s">
        <v>100</v>
      </c>
      <c r="F77" s="55" t="s">
        <v>325</v>
      </c>
      <c r="G77" s="33" t="s">
        <v>47</v>
      </c>
      <c r="H77" s="48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181</v>
      </c>
      <c r="C78" s="12" t="s">
        <v>28</v>
      </c>
      <c r="D78" s="11"/>
      <c r="E78" s="13" t="s">
        <v>44</v>
      </c>
      <c r="F78" s="55">
        <v>87</v>
      </c>
      <c r="G78" s="33" t="s">
        <v>31</v>
      </c>
      <c r="H78" s="48"/>
      <c r="I78" s="25"/>
      <c r="J78" s="25"/>
      <c r="K78" s="26"/>
      <c r="L78" s="26"/>
      <c r="M78" s="27">
        <f t="shared" si="3"/>
        <v>0</v>
      </c>
      <c r="N78" s="25">
        <v>1</v>
      </c>
      <c r="O78" s="26"/>
      <c r="P78" s="26"/>
      <c r="Q78" s="30">
        <f t="shared" si="4"/>
        <v>0</v>
      </c>
    </row>
    <row r="79" spans="1:17">
      <c r="A79" s="10">
        <v>70</v>
      </c>
      <c r="B79" s="11" t="s">
        <v>183</v>
      </c>
      <c r="C79" s="12" t="s">
        <v>28</v>
      </c>
      <c r="D79" s="11"/>
      <c r="E79" s="13" t="s">
        <v>44</v>
      </c>
      <c r="F79" s="55">
        <v>88</v>
      </c>
      <c r="G79" s="33" t="s">
        <v>31</v>
      </c>
      <c r="H79" s="48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183</v>
      </c>
      <c r="C80" s="12" t="s">
        <v>28</v>
      </c>
      <c r="D80" s="11"/>
      <c r="E80" s="13" t="s">
        <v>44</v>
      </c>
      <c r="F80" s="55" t="s">
        <v>326</v>
      </c>
      <c r="G80" s="33" t="s">
        <v>47</v>
      </c>
      <c r="H80" s="48">
        <v>2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186</v>
      </c>
      <c r="C81" s="12" t="s">
        <v>28</v>
      </c>
      <c r="D81" s="11"/>
      <c r="E81" s="13" t="s">
        <v>37</v>
      </c>
      <c r="F81" s="55">
        <v>91</v>
      </c>
      <c r="G81" s="33" t="s">
        <v>31</v>
      </c>
      <c r="H81" s="48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188</v>
      </c>
      <c r="C82" s="12" t="s">
        <v>28</v>
      </c>
      <c r="D82" s="11"/>
      <c r="E82" s="13" t="s">
        <v>106</v>
      </c>
      <c r="F82" s="55">
        <v>92</v>
      </c>
      <c r="G82" s="33" t="s">
        <v>31</v>
      </c>
      <c r="H82" s="48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188</v>
      </c>
      <c r="C83" s="12" t="s">
        <v>28</v>
      </c>
      <c r="D83" s="11"/>
      <c r="E83" s="13" t="s">
        <v>106</v>
      </c>
      <c r="F83" s="55" t="s">
        <v>327</v>
      </c>
      <c r="G83" s="33" t="s">
        <v>33</v>
      </c>
      <c r="H83" s="48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191</v>
      </c>
      <c r="C84" s="12" t="s">
        <v>28</v>
      </c>
      <c r="D84" s="11"/>
      <c r="E84" s="13" t="s">
        <v>37</v>
      </c>
      <c r="F84" s="55">
        <v>93</v>
      </c>
      <c r="G84" s="33" t="s">
        <v>31</v>
      </c>
      <c r="H84" s="48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191</v>
      </c>
      <c r="C85" s="12" t="s">
        <v>28</v>
      </c>
      <c r="D85" s="11"/>
      <c r="E85" s="13" t="s">
        <v>37</v>
      </c>
      <c r="F85" s="55" t="s">
        <v>340</v>
      </c>
      <c r="G85" s="33" t="s">
        <v>51</v>
      </c>
      <c r="H85" s="48">
        <v>2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194</v>
      </c>
      <c r="C86" s="12" t="s">
        <v>28</v>
      </c>
      <c r="D86" s="11"/>
      <c r="E86" s="13" t="s">
        <v>195</v>
      </c>
      <c r="F86" s="55">
        <v>94</v>
      </c>
      <c r="G86" s="33" t="s">
        <v>31</v>
      </c>
      <c r="H86" s="48">
        <v>1</v>
      </c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197</v>
      </c>
      <c r="C87" s="12" t="s">
        <v>28</v>
      </c>
      <c r="D87" s="11"/>
      <c r="E87" s="13" t="s">
        <v>61</v>
      </c>
      <c r="F87" s="55">
        <v>95</v>
      </c>
      <c r="G87" s="33" t="s">
        <v>31</v>
      </c>
      <c r="H87" s="48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200</v>
      </c>
      <c r="C88" s="12" t="s">
        <v>28</v>
      </c>
      <c r="D88" s="11"/>
      <c r="E88" s="13" t="s">
        <v>44</v>
      </c>
      <c r="F88" s="55">
        <v>96</v>
      </c>
      <c r="G88" s="33" t="s">
        <v>31</v>
      </c>
      <c r="H88" s="48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200</v>
      </c>
      <c r="C89" s="12" t="s">
        <v>28</v>
      </c>
      <c r="D89" s="11"/>
      <c r="E89" s="13" t="s">
        <v>44</v>
      </c>
      <c r="F89" s="55" t="s">
        <v>328</v>
      </c>
      <c r="G89" s="33" t="s">
        <v>47</v>
      </c>
      <c r="H89" s="48">
        <v>1</v>
      </c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203</v>
      </c>
      <c r="C90" s="12" t="s">
        <v>28</v>
      </c>
      <c r="D90" s="11"/>
      <c r="E90" s="13" t="s">
        <v>37</v>
      </c>
      <c r="F90" s="55">
        <v>97</v>
      </c>
      <c r="G90" s="33" t="s">
        <v>31</v>
      </c>
      <c r="H90" s="48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205</v>
      </c>
      <c r="C91" s="12" t="s">
        <v>28</v>
      </c>
      <c r="D91" s="11"/>
      <c r="E91" s="13" t="s">
        <v>37</v>
      </c>
      <c r="F91" s="55">
        <v>98</v>
      </c>
      <c r="G91" s="33" t="s">
        <v>31</v>
      </c>
      <c r="H91" s="48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207</v>
      </c>
      <c r="C92" s="12" t="s">
        <v>28</v>
      </c>
      <c r="D92" s="11"/>
      <c r="E92" s="13" t="s">
        <v>44</v>
      </c>
      <c r="F92" s="54">
        <v>99</v>
      </c>
      <c r="G92" s="33" t="s">
        <v>31</v>
      </c>
      <c r="H92" s="48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208</v>
      </c>
      <c r="C93" s="12" t="s">
        <v>28</v>
      </c>
      <c r="D93" s="11"/>
      <c r="E93" s="13" t="s">
        <v>44</v>
      </c>
      <c r="F93" s="54">
        <v>100</v>
      </c>
      <c r="G93" s="33" t="s">
        <v>31</v>
      </c>
      <c r="H93" s="48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210</v>
      </c>
      <c r="C94" s="12" t="s">
        <v>28</v>
      </c>
      <c r="D94" s="11"/>
      <c r="E94" s="13" t="s">
        <v>211</v>
      </c>
      <c r="F94" s="55">
        <v>101</v>
      </c>
      <c r="G94" s="33" t="s">
        <v>31</v>
      </c>
      <c r="H94" s="48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210</v>
      </c>
      <c r="C95" s="12" t="s">
        <v>28</v>
      </c>
      <c r="D95" s="11"/>
      <c r="E95" s="13" t="s">
        <v>211</v>
      </c>
      <c r="F95" s="55" t="s">
        <v>329</v>
      </c>
      <c r="G95" s="33" t="s">
        <v>33</v>
      </c>
      <c r="H95" s="48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214</v>
      </c>
      <c r="C96" s="12" t="s">
        <v>28</v>
      </c>
      <c r="D96" s="11"/>
      <c r="E96" s="13" t="s">
        <v>37</v>
      </c>
      <c r="F96" s="55">
        <v>106</v>
      </c>
      <c r="G96" s="33" t="s">
        <v>31</v>
      </c>
      <c r="H96" s="48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216</v>
      </c>
      <c r="C97" s="12" t="s">
        <v>28</v>
      </c>
      <c r="D97" s="11"/>
      <c r="E97" s="13" t="s">
        <v>37</v>
      </c>
      <c r="F97" s="55">
        <v>107</v>
      </c>
      <c r="G97" s="33" t="s">
        <v>31</v>
      </c>
      <c r="H97" s="48">
        <v>1</v>
      </c>
      <c r="I97" s="25"/>
      <c r="J97" s="25"/>
      <c r="K97" s="26"/>
      <c r="L97" s="26"/>
      <c r="M97" s="27">
        <f t="shared" si="3"/>
        <v>0</v>
      </c>
      <c r="N97" s="25">
        <v>3</v>
      </c>
      <c r="O97" s="26"/>
      <c r="P97" s="26"/>
      <c r="Q97" s="30">
        <f t="shared" si="4"/>
        <v>0</v>
      </c>
    </row>
    <row r="98" spans="1:17">
      <c r="A98" s="10">
        <v>89</v>
      </c>
      <c r="B98" s="11" t="s">
        <v>219</v>
      </c>
      <c r="C98" s="12" t="s">
        <v>28</v>
      </c>
      <c r="D98" s="11"/>
      <c r="E98" s="13" t="s">
        <v>220</v>
      </c>
      <c r="F98" s="55">
        <v>109</v>
      </c>
      <c r="G98" s="33" t="s">
        <v>31</v>
      </c>
      <c r="H98" s="48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223</v>
      </c>
      <c r="C99" s="12" t="s">
        <v>28</v>
      </c>
      <c r="D99" s="11"/>
      <c r="E99" s="13" t="s">
        <v>106</v>
      </c>
      <c r="F99" s="55">
        <v>110</v>
      </c>
      <c r="G99" s="33" t="s">
        <v>31</v>
      </c>
      <c r="H99" s="48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223</v>
      </c>
      <c r="C100" s="12" t="s">
        <v>28</v>
      </c>
      <c r="D100" s="11"/>
      <c r="E100" s="13" t="s">
        <v>106</v>
      </c>
      <c r="F100" s="55" t="s">
        <v>330</v>
      </c>
      <c r="G100" s="33" t="s">
        <v>33</v>
      </c>
      <c r="H100" s="48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226</v>
      </c>
      <c r="C101" s="12" t="s">
        <v>28</v>
      </c>
      <c r="D101" s="11"/>
      <c r="E101" s="13" t="s">
        <v>160</v>
      </c>
      <c r="F101" s="55">
        <v>113</v>
      </c>
      <c r="G101" s="33" t="s">
        <v>31</v>
      </c>
      <c r="H101" s="48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226</v>
      </c>
      <c r="C102" s="12" t="s">
        <v>28</v>
      </c>
      <c r="D102" s="11"/>
      <c r="E102" s="13" t="s">
        <v>160</v>
      </c>
      <c r="F102" s="55" t="s">
        <v>331</v>
      </c>
      <c r="G102" s="33" t="s">
        <v>47</v>
      </c>
      <c r="H102" s="48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229</v>
      </c>
      <c r="C103" s="12" t="s">
        <v>28</v>
      </c>
      <c r="D103" s="11"/>
      <c r="E103" s="13" t="s">
        <v>154</v>
      </c>
      <c r="F103" s="55">
        <v>114</v>
      </c>
      <c r="G103" s="33" t="s">
        <v>31</v>
      </c>
      <c r="H103" s="48">
        <v>2</v>
      </c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232</v>
      </c>
      <c r="C104" s="12" t="s">
        <v>28</v>
      </c>
      <c r="D104" s="11"/>
      <c r="E104" s="13" t="s">
        <v>35</v>
      </c>
      <c r="F104" s="55">
        <v>115</v>
      </c>
      <c r="G104" s="33" t="s">
        <v>31</v>
      </c>
      <c r="H104" s="48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232</v>
      </c>
      <c r="C105" s="12" t="s">
        <v>28</v>
      </c>
      <c r="D105" s="11"/>
      <c r="E105" s="13" t="s">
        <v>35</v>
      </c>
      <c r="F105" s="55" t="s">
        <v>332</v>
      </c>
      <c r="G105" s="33" t="s">
        <v>33</v>
      </c>
      <c r="H105" s="48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235</v>
      </c>
      <c r="C106" s="12" t="s">
        <v>28</v>
      </c>
      <c r="D106" s="11"/>
      <c r="E106" s="13" t="s">
        <v>44</v>
      </c>
      <c r="F106" s="55">
        <v>116</v>
      </c>
      <c r="G106" s="33" t="s">
        <v>31</v>
      </c>
      <c r="H106" s="48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235</v>
      </c>
      <c r="C107" s="12" t="s">
        <v>28</v>
      </c>
      <c r="D107" s="11"/>
      <c r="E107" s="13" t="s">
        <v>44</v>
      </c>
      <c r="F107" s="55" t="s">
        <v>333</v>
      </c>
      <c r="G107" s="33" t="s">
        <v>47</v>
      </c>
      <c r="H107" s="48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238</v>
      </c>
      <c r="C108" s="12" t="s">
        <v>28</v>
      </c>
      <c r="D108" s="11"/>
      <c r="E108" s="13" t="s">
        <v>100</v>
      </c>
      <c r="F108" s="55">
        <v>117</v>
      </c>
      <c r="G108" s="33" t="s">
        <v>31</v>
      </c>
      <c r="H108" s="48">
        <v>1</v>
      </c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238</v>
      </c>
      <c r="C109" s="12" t="s">
        <v>28</v>
      </c>
      <c r="D109" s="11"/>
      <c r="E109" s="13" t="s">
        <v>100</v>
      </c>
      <c r="F109" s="55" t="s">
        <v>334</v>
      </c>
      <c r="G109" s="33" t="s">
        <v>47</v>
      </c>
      <c r="H109" s="48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241</v>
      </c>
      <c r="C110" s="12" t="s">
        <v>28</v>
      </c>
      <c r="D110" s="11"/>
      <c r="E110" s="13" t="s">
        <v>242</v>
      </c>
      <c r="F110" s="55">
        <v>119</v>
      </c>
      <c r="G110" s="33" t="s">
        <v>31</v>
      </c>
      <c r="H110" s="48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241</v>
      </c>
      <c r="C111" s="12" t="s">
        <v>28</v>
      </c>
      <c r="D111" s="11"/>
      <c r="E111" s="13" t="s">
        <v>242</v>
      </c>
      <c r="F111" s="55" t="s">
        <v>335</v>
      </c>
      <c r="G111" s="33" t="s">
        <v>33</v>
      </c>
      <c r="H111" s="48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245</v>
      </c>
      <c r="C112" s="12" t="s">
        <v>28</v>
      </c>
      <c r="D112" s="11"/>
      <c r="E112" s="13" t="s">
        <v>106</v>
      </c>
      <c r="F112" s="55">
        <v>120</v>
      </c>
      <c r="G112" s="33" t="s">
        <v>31</v>
      </c>
      <c r="H112" s="48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245</v>
      </c>
      <c r="C113" s="12" t="s">
        <v>28</v>
      </c>
      <c r="D113" s="11"/>
      <c r="E113" s="13" t="s">
        <v>106</v>
      </c>
      <c r="F113" s="55" t="s">
        <v>336</v>
      </c>
      <c r="G113" s="33" t="s">
        <v>33</v>
      </c>
      <c r="H113" s="48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248</v>
      </c>
      <c r="C114" s="12" t="s">
        <v>28</v>
      </c>
      <c r="D114" s="11"/>
      <c r="E114" s="13" t="s">
        <v>35</v>
      </c>
      <c r="F114" s="55">
        <v>121</v>
      </c>
      <c r="G114" s="33" t="s">
        <v>31</v>
      </c>
      <c r="H114" s="48"/>
      <c r="I114" s="25"/>
      <c r="J114" s="25"/>
      <c r="K114" s="26"/>
      <c r="L114" s="26"/>
      <c r="M114" s="27">
        <f t="shared" si="3"/>
        <v>0</v>
      </c>
      <c r="N114" s="25">
        <v>1</v>
      </c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248</v>
      </c>
      <c r="C115" s="12" t="s">
        <v>28</v>
      </c>
      <c r="D115" s="11"/>
      <c r="E115" s="13" t="s">
        <v>35</v>
      </c>
      <c r="F115" s="55" t="s">
        <v>337</v>
      </c>
      <c r="G115" s="33" t="s">
        <v>33</v>
      </c>
      <c r="H115" s="48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251</v>
      </c>
      <c r="C116" s="12" t="s">
        <v>28</v>
      </c>
      <c r="D116" s="11"/>
      <c r="E116" s="13" t="s">
        <v>37</v>
      </c>
      <c r="F116" s="55">
        <v>122</v>
      </c>
      <c r="G116" s="33" t="s">
        <v>31</v>
      </c>
      <c r="H116" s="48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254</v>
      </c>
      <c r="C117" s="12" t="s">
        <v>28</v>
      </c>
      <c r="D117" s="11"/>
      <c r="E117" s="13" t="s">
        <v>37</v>
      </c>
      <c r="F117" s="55">
        <v>124</v>
      </c>
      <c r="G117" s="33" t="s">
        <v>31</v>
      </c>
      <c r="H117" s="48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254</v>
      </c>
      <c r="C118" s="12" t="s">
        <v>28</v>
      </c>
      <c r="D118" s="11"/>
      <c r="E118" s="13" t="s">
        <v>37</v>
      </c>
      <c r="F118" s="55" t="s">
        <v>341</v>
      </c>
      <c r="G118" s="33" t="s">
        <v>51</v>
      </c>
      <c r="H118" s="48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257</v>
      </c>
      <c r="C119" s="12" t="s">
        <v>28</v>
      </c>
      <c r="D119" s="11"/>
      <c r="E119" s="13" t="s">
        <v>37</v>
      </c>
      <c r="F119" s="54">
        <v>125</v>
      </c>
      <c r="G119" s="33" t="s">
        <v>31</v>
      </c>
      <c r="H119" s="48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259</v>
      </c>
      <c r="C120" s="12" t="s">
        <v>28</v>
      </c>
      <c r="D120" s="11"/>
      <c r="E120" s="13" t="s">
        <v>37</v>
      </c>
      <c r="F120" s="54">
        <v>126</v>
      </c>
      <c r="G120" s="33" t="s">
        <v>31</v>
      </c>
      <c r="H120" s="48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260</v>
      </c>
      <c r="C121" s="12" t="s">
        <v>28</v>
      </c>
      <c r="D121" s="11"/>
      <c r="E121" s="13" t="s">
        <v>37</v>
      </c>
      <c r="F121" s="54">
        <v>127</v>
      </c>
      <c r="G121" s="33" t="s">
        <v>31</v>
      </c>
      <c r="H121" s="48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262</v>
      </c>
      <c r="C122" s="12" t="s">
        <v>28</v>
      </c>
      <c r="D122" s="11"/>
      <c r="E122" s="13" t="s">
        <v>37</v>
      </c>
      <c r="F122" s="54">
        <v>128</v>
      </c>
      <c r="G122" s="33" t="s">
        <v>31</v>
      </c>
      <c r="H122" s="48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262</v>
      </c>
      <c r="C123" s="12" t="s">
        <v>28</v>
      </c>
      <c r="D123" s="11"/>
      <c r="E123" s="13" t="s">
        <v>37</v>
      </c>
      <c r="F123" s="51" t="s">
        <v>342</v>
      </c>
      <c r="G123" s="33" t="s">
        <v>51</v>
      </c>
      <c r="H123" s="48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264</v>
      </c>
      <c r="C124" s="12" t="s">
        <v>28</v>
      </c>
      <c r="D124" s="11"/>
      <c r="E124" s="13" t="s">
        <v>44</v>
      </c>
      <c r="F124" s="55">
        <v>129</v>
      </c>
      <c r="G124" s="33" t="s">
        <v>31</v>
      </c>
      <c r="H124" s="48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264</v>
      </c>
      <c r="C125" s="12" t="s">
        <v>28</v>
      </c>
      <c r="D125" s="11"/>
      <c r="E125" s="13" t="s">
        <v>44</v>
      </c>
      <c r="F125" s="55" t="s">
        <v>338</v>
      </c>
      <c r="G125" s="33" t="s">
        <v>47</v>
      </c>
      <c r="H125" s="48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267</v>
      </c>
      <c r="C126" s="12" t="s">
        <v>28</v>
      </c>
      <c r="D126" s="11"/>
      <c r="E126" s="13" t="s">
        <v>91</v>
      </c>
      <c r="F126" s="55">
        <v>130</v>
      </c>
      <c r="G126" s="33" t="s">
        <v>31</v>
      </c>
      <c r="H126" s="48"/>
      <c r="I126" s="25"/>
      <c r="J126" s="25"/>
      <c r="K126" s="26"/>
      <c r="L126" s="26"/>
      <c r="M126" s="27">
        <f t="shared" si="3"/>
        <v>0</v>
      </c>
      <c r="N126" s="25">
        <v>2</v>
      </c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270</v>
      </c>
      <c r="C127" s="12" t="s">
        <v>28</v>
      </c>
      <c r="D127" s="11"/>
      <c r="E127" s="13" t="s">
        <v>37</v>
      </c>
      <c r="F127" s="54">
        <v>131</v>
      </c>
      <c r="G127" s="33" t="s">
        <v>31</v>
      </c>
      <c r="H127" s="48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271</v>
      </c>
      <c r="C128" s="12" t="s">
        <v>28</v>
      </c>
      <c r="D128" s="11"/>
      <c r="E128" s="13" t="s">
        <v>37</v>
      </c>
      <c r="F128" s="54">
        <v>132</v>
      </c>
      <c r="G128" s="33" t="s">
        <v>31</v>
      </c>
      <c r="H128" s="48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272</v>
      </c>
      <c r="C129" s="12" t="s">
        <v>28</v>
      </c>
      <c r="D129" s="11"/>
      <c r="E129" s="13" t="s">
        <v>37</v>
      </c>
      <c r="F129" s="55">
        <v>133</v>
      </c>
      <c r="G129" s="33" t="s">
        <v>31</v>
      </c>
      <c r="H129" s="48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274</v>
      </c>
      <c r="C130" s="12" t="s">
        <v>28</v>
      </c>
      <c r="D130" s="11"/>
      <c r="E130" s="13" t="s">
        <v>53</v>
      </c>
      <c r="F130" s="55">
        <v>134</v>
      </c>
      <c r="G130" s="33" t="s">
        <v>31</v>
      </c>
      <c r="H130" s="48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277</v>
      </c>
      <c r="C131" s="12" t="s">
        <v>28</v>
      </c>
      <c r="D131" s="11"/>
      <c r="E131" s="13" t="s">
        <v>195</v>
      </c>
      <c r="F131" s="55">
        <v>135</v>
      </c>
      <c r="G131" s="33" t="s">
        <v>31</v>
      </c>
      <c r="H131" s="48">
        <v>1</v>
      </c>
      <c r="I131" s="25"/>
      <c r="J131" s="25"/>
      <c r="K131" s="26"/>
      <c r="L131" s="26"/>
      <c r="M131" s="27">
        <f t="shared" si="3"/>
        <v>0</v>
      </c>
      <c r="N131" s="25">
        <v>2</v>
      </c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280</v>
      </c>
      <c r="C132" s="12" t="s">
        <v>28</v>
      </c>
      <c r="D132" s="11"/>
      <c r="E132" s="13" t="s">
        <v>195</v>
      </c>
      <c r="F132" s="55">
        <v>136</v>
      </c>
      <c r="G132" s="33" t="s">
        <v>31</v>
      </c>
      <c r="H132" s="48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283</v>
      </c>
      <c r="C133" s="12" t="s">
        <v>28</v>
      </c>
      <c r="D133" s="11"/>
      <c r="E133" s="13" t="s">
        <v>37</v>
      </c>
      <c r="F133" s="55">
        <v>137</v>
      </c>
      <c r="G133" s="33" t="s">
        <v>31</v>
      </c>
      <c r="H133" s="48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286</v>
      </c>
      <c r="C134" s="12" t="s">
        <v>28</v>
      </c>
      <c r="D134" s="11"/>
      <c r="E134" s="13" t="s">
        <v>37</v>
      </c>
      <c r="F134" s="55">
        <v>138</v>
      </c>
      <c r="G134" s="33" t="s">
        <v>31</v>
      </c>
      <c r="H134" s="48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289</v>
      </c>
      <c r="C135" s="12" t="s">
        <v>28</v>
      </c>
      <c r="D135" s="11"/>
      <c r="E135" s="13" t="s">
        <v>53</v>
      </c>
      <c r="F135" s="55">
        <v>139</v>
      </c>
      <c r="G135" s="33" t="s">
        <v>31</v>
      </c>
      <c r="H135" s="48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292</v>
      </c>
      <c r="C136" s="12" t="s">
        <v>28</v>
      </c>
      <c r="D136" s="11"/>
      <c r="E136" s="13" t="s">
        <v>37</v>
      </c>
      <c r="F136" s="54">
        <v>140</v>
      </c>
      <c r="G136" s="33" t="s">
        <v>31</v>
      </c>
      <c r="H136" s="48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294</v>
      </c>
      <c r="C137" s="12" t="s">
        <v>28</v>
      </c>
      <c r="D137" s="11"/>
      <c r="E137" s="13" t="s">
        <v>295</v>
      </c>
      <c r="F137" s="54">
        <v>141</v>
      </c>
      <c r="G137" s="33" t="s">
        <v>31</v>
      </c>
      <c r="H137" s="48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296</v>
      </c>
      <c r="C138" s="12" t="s">
        <v>28</v>
      </c>
      <c r="D138" s="11"/>
      <c r="E138" s="13" t="s">
        <v>37</v>
      </c>
      <c r="F138" s="55">
        <v>142</v>
      </c>
      <c r="G138" s="33" t="s">
        <v>31</v>
      </c>
      <c r="H138" s="48"/>
      <c r="I138" s="25"/>
      <c r="J138" s="25"/>
      <c r="K138" s="26"/>
      <c r="L138" s="26"/>
      <c r="M138" s="27">
        <f>K138-L138</f>
        <v>0</v>
      </c>
      <c r="N138" s="25"/>
      <c r="O138" s="26"/>
      <c r="P138" s="26"/>
      <c r="Q138" s="30">
        <f>O138-P138</f>
        <v>0</v>
      </c>
    </row>
    <row r="139" spans="1:17">
      <c r="A139" s="10">
        <v>130</v>
      </c>
      <c r="B139" s="11" t="s">
        <v>298</v>
      </c>
      <c r="C139" s="12" t="s">
        <v>28</v>
      </c>
      <c r="D139" s="11"/>
      <c r="E139" s="13" t="s">
        <v>37</v>
      </c>
      <c r="F139" s="55">
        <v>143</v>
      </c>
      <c r="G139" s="33" t="s">
        <v>31</v>
      </c>
      <c r="H139" s="48"/>
      <c r="I139" s="25"/>
      <c r="J139" s="25"/>
      <c r="K139" s="26"/>
      <c r="L139" s="26"/>
      <c r="M139" s="27">
        <f>K139-L139</f>
        <v>0</v>
      </c>
      <c r="N139" s="25"/>
      <c r="O139" s="26"/>
      <c r="P139" s="26"/>
      <c r="Q139" s="30">
        <f>O139-P139</f>
        <v>0</v>
      </c>
    </row>
    <row r="140" spans="1:17" ht="12.75" customHeight="1">
      <c r="A140" s="90" t="s">
        <v>311</v>
      </c>
      <c r="B140" s="90"/>
      <c r="C140" s="90"/>
      <c r="D140" s="90"/>
      <c r="E140" s="90"/>
      <c r="F140" s="90"/>
      <c r="G140" s="90"/>
      <c r="H140" s="58">
        <f t="shared" ref="H140:Q140" si="5">SUM(H10:H139)</f>
        <v>41</v>
      </c>
      <c r="I140" s="58">
        <f t="shared" si="5"/>
        <v>0</v>
      </c>
      <c r="J140" s="58">
        <f t="shared" si="5"/>
        <v>0</v>
      </c>
      <c r="K140" s="30">
        <f t="shared" si="5"/>
        <v>0</v>
      </c>
      <c r="L140" s="30">
        <f t="shared" si="5"/>
        <v>0</v>
      </c>
      <c r="M140" s="30">
        <f t="shared" si="5"/>
        <v>0</v>
      </c>
      <c r="N140" s="58">
        <f t="shared" si="5"/>
        <v>20</v>
      </c>
      <c r="O140" s="30">
        <f t="shared" si="5"/>
        <v>0</v>
      </c>
      <c r="P140" s="30">
        <f t="shared" si="5"/>
        <v>0</v>
      </c>
      <c r="Q140" s="30">
        <f t="shared" si="5"/>
        <v>0</v>
      </c>
    </row>
  </sheetData>
  <mergeCells count="8">
    <mergeCell ref="A140:G14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52" workbookViewId="0">
      <selection activeCell="K82" sqref="K8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2</v>
      </c>
      <c r="K10" s="26">
        <v>3477.8</v>
      </c>
      <c r="L10" s="26"/>
      <c r="M10" s="27">
        <f t="shared" ref="M10:M73" si="1">K10-L10</f>
        <v>3477.8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>
        <v>2</v>
      </c>
      <c r="K14" s="26">
        <v>1390.04</v>
      </c>
      <c r="L14" s="26"/>
      <c r="M14" s="27">
        <f t="shared" si="1"/>
        <v>1390.04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>
        <v>3661.72</v>
      </c>
      <c r="L19" s="26">
        <v>2988.12</v>
      </c>
      <c r="M19" s="27">
        <f t="shared" si="1"/>
        <v>673.59999999999991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-1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>
        <v>1</v>
      </c>
      <c r="J22" s="25">
        <v>2</v>
      </c>
      <c r="K22" s="26">
        <v>1310.99</v>
      </c>
      <c r="L22" s="26"/>
      <c r="M22" s="27">
        <f t="shared" si="1"/>
        <v>1310.99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>
        <v>1</v>
      </c>
      <c r="J23" s="25">
        <v>1</v>
      </c>
      <c r="K23" s="26">
        <v>1936.6</v>
      </c>
      <c r="L23" s="26">
        <v>1431.4</v>
      </c>
      <c r="M23" s="27">
        <f t="shared" si="1"/>
        <v>505.19999999999982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>
        <v>1</v>
      </c>
      <c r="O24" s="26">
        <v>5872.79</v>
      </c>
      <c r="P24" s="26"/>
      <c r="Q24" s="30">
        <f t="shared" si="2"/>
        <v>5872.79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>
        <v>2862.8</v>
      </c>
      <c r="L25" s="26">
        <v>2105</v>
      </c>
      <c r="M25" s="27">
        <f t="shared" si="1"/>
        <v>757.80000000000018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>
        <v>1</v>
      </c>
      <c r="J26" s="25">
        <v>2</v>
      </c>
      <c r="K26" s="26">
        <v>4613.05</v>
      </c>
      <c r="L26" s="26"/>
      <c r="M26" s="27">
        <f t="shared" si="1"/>
        <v>4613.05</v>
      </c>
      <c r="N26" s="25">
        <v>2</v>
      </c>
      <c r="O26" s="26">
        <v>1705.05</v>
      </c>
      <c r="P26" s="26"/>
      <c r="Q26" s="30">
        <f t="shared" si="2"/>
        <v>1705.05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>
        <v>3</v>
      </c>
      <c r="J27" s="25">
        <v>3</v>
      </c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>
        <v>5</v>
      </c>
      <c r="J28" s="25">
        <v>7</v>
      </c>
      <c r="K28" s="26">
        <v>2540.3200000000002</v>
      </c>
      <c r="L28" s="26"/>
      <c r="M28" s="27">
        <f t="shared" si="1"/>
        <v>2540.3200000000002</v>
      </c>
      <c r="N28" s="25">
        <v>4</v>
      </c>
      <c r="O28" s="26">
        <v>320.12</v>
      </c>
      <c r="P28" s="26"/>
      <c r="Q28" s="30">
        <f t="shared" si="2"/>
        <v>320.12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2</v>
      </c>
      <c r="J31" s="25">
        <v>2</v>
      </c>
      <c r="K31" s="26">
        <v>3294.08</v>
      </c>
      <c r="L31" s="26"/>
      <c r="M31" s="27">
        <f t="shared" si="1"/>
        <v>3294.08</v>
      </c>
      <c r="N31" s="25">
        <v>1</v>
      </c>
      <c r="O31" s="26">
        <v>2510.6</v>
      </c>
      <c r="P31" s="26"/>
      <c r="Q31" s="30">
        <f t="shared" si="2"/>
        <v>2510.6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3</v>
      </c>
      <c r="I36" s="25">
        <v>2</v>
      </c>
      <c r="J36" s="25">
        <v>2</v>
      </c>
      <c r="K36" s="26">
        <v>2478.0100000000002</v>
      </c>
      <c r="L36" s="26"/>
      <c r="M36" s="27">
        <f t="shared" si="1"/>
        <v>2478.0100000000002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>
        <v>1427.44</v>
      </c>
      <c r="L39" s="26"/>
      <c r="M39" s="27">
        <f t="shared" si="1"/>
        <v>1427.44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2</v>
      </c>
      <c r="O42" s="26">
        <f>3865.09+1891.47</f>
        <v>5756.56</v>
      </c>
      <c r="P42" s="26"/>
      <c r="Q42" s="30">
        <f t="shared" si="2"/>
        <v>5756.56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>
        <v>2</v>
      </c>
      <c r="J43" s="25">
        <v>2</v>
      </c>
      <c r="K43" s="26">
        <v>252.6</v>
      </c>
      <c r="L43" s="26"/>
      <c r="M43" s="27">
        <f t="shared" si="1"/>
        <v>252.6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>
        <v>1</v>
      </c>
      <c r="O44" s="26">
        <v>2251.1</v>
      </c>
      <c r="P44" s="26"/>
      <c r="Q44" s="30">
        <f t="shared" si="2"/>
        <v>2251.1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2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2</v>
      </c>
      <c r="J49" s="25">
        <v>2</v>
      </c>
      <c r="K49" s="26">
        <v>5387.15</v>
      </c>
      <c r="L49" s="26"/>
      <c r="M49" s="27">
        <f t="shared" si="1"/>
        <v>5387.15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1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1</v>
      </c>
      <c r="J53" s="25">
        <v>1</v>
      </c>
      <c r="K53" s="28">
        <v>2102.9</v>
      </c>
      <c r="L53" s="28"/>
      <c r="M53" s="27">
        <f t="shared" si="1"/>
        <v>2102.9</v>
      </c>
      <c r="N53" s="25">
        <v>1</v>
      </c>
      <c r="O53" s="26">
        <v>2635.78</v>
      </c>
      <c r="P53" s="26"/>
      <c r="Q53" s="30">
        <f t="shared" si="2"/>
        <v>2635.78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-1</v>
      </c>
      <c r="I54" s="25"/>
      <c r="J54" s="25"/>
      <c r="K54" s="28">
        <v>421</v>
      </c>
      <c r="L54" s="28"/>
      <c r="M54" s="27">
        <f t="shared" si="1"/>
        <v>421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3</v>
      </c>
      <c r="J55" s="25">
        <v>4</v>
      </c>
      <c r="K55" s="28">
        <v>5415.15</v>
      </c>
      <c r="L55" s="28"/>
      <c r="M55" s="27">
        <f t="shared" si="1"/>
        <v>5415.15</v>
      </c>
      <c r="N55" s="25">
        <v>1</v>
      </c>
      <c r="O55" s="26">
        <v>6889.52</v>
      </c>
      <c r="P55" s="26"/>
      <c r="Q55" s="30">
        <f t="shared" si="2"/>
        <v>6889.52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>
        <v>1</v>
      </c>
      <c r="J59" s="25">
        <v>1</v>
      </c>
      <c r="K59" s="26">
        <v>294.7</v>
      </c>
      <c r="L59" s="26">
        <v>294.7</v>
      </c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>
        <v>1</v>
      </c>
      <c r="K60" s="26">
        <v>847.47</v>
      </c>
      <c r="L60" s="26"/>
      <c r="M60" s="27">
        <f t="shared" si="1"/>
        <v>847.47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>
        <v>589.4</v>
      </c>
      <c r="L64" s="26"/>
      <c r="M64" s="27">
        <f t="shared" si="1"/>
        <v>589.4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>
        <v>3</v>
      </c>
      <c r="J66" s="25">
        <v>4</v>
      </c>
      <c r="K66" s="26">
        <v>4398.8100000000004</v>
      </c>
      <c r="L66" s="26"/>
      <c r="M66" s="27">
        <f t="shared" si="1"/>
        <v>4398.8100000000004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>
        <v>2189.1999999999998</v>
      </c>
      <c r="L67" s="26">
        <v>2189.1999999999998</v>
      </c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3</v>
      </c>
      <c r="I69" s="25">
        <v>1</v>
      </c>
      <c r="J69" s="25">
        <v>1</v>
      </c>
      <c r="K69" s="26">
        <v>656.76</v>
      </c>
      <c r="L69" s="26"/>
      <c r="M69" s="27">
        <f t="shared" si="1"/>
        <v>656.76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>
        <v>1</v>
      </c>
      <c r="J78" s="25">
        <v>1</v>
      </c>
      <c r="K78" s="26">
        <v>286.27999999999997</v>
      </c>
      <c r="L78" s="26"/>
      <c r="M78" s="27">
        <f t="shared" si="3"/>
        <v>286.27999999999997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>
        <v>1</v>
      </c>
      <c r="J79" s="25">
        <v>1</v>
      </c>
      <c r="K79" s="26">
        <v>808.32</v>
      </c>
      <c r="L79" s="26"/>
      <c r="M79" s="27">
        <f t="shared" si="3"/>
        <v>808.32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>
        <v>1</v>
      </c>
      <c r="K80" s="26">
        <v>947.76</v>
      </c>
      <c r="L80" s="26"/>
      <c r="M80" s="27">
        <f t="shared" si="3"/>
        <v>947.76</v>
      </c>
      <c r="N80" s="25">
        <v>1</v>
      </c>
      <c r="O80" s="26">
        <v>1452.22</v>
      </c>
      <c r="P80" s="26"/>
      <c r="Q80" s="30">
        <f t="shared" si="4"/>
        <v>1452.22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>
        <v>1768.2</v>
      </c>
      <c r="L81" s="26"/>
      <c r="M81" s="27">
        <f t="shared" si="3"/>
        <v>1768.2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>
        <v>1505.5</v>
      </c>
      <c r="L85" s="26"/>
      <c r="M85" s="27">
        <f t="shared" si="3"/>
        <v>1505.5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>
        <v>1</v>
      </c>
      <c r="K88" s="26">
        <v>789.8</v>
      </c>
      <c r="L88" s="26"/>
      <c r="M88" s="27">
        <f t="shared" si="3"/>
        <v>789.8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2</v>
      </c>
      <c r="J96" s="25">
        <v>2</v>
      </c>
      <c r="K96" s="26">
        <v>1144.78</v>
      </c>
      <c r="L96" s="26"/>
      <c r="M96" s="27">
        <f t="shared" si="3"/>
        <v>1144.78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2</v>
      </c>
      <c r="J97" s="25">
        <v>2</v>
      </c>
      <c r="K97" s="26">
        <v>3789</v>
      </c>
      <c r="L97" s="26">
        <v>3789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>
        <v>1</v>
      </c>
      <c r="J99" s="25">
        <v>1</v>
      </c>
      <c r="K99" s="26">
        <v>1290.3800000000001</v>
      </c>
      <c r="L99" s="26"/>
      <c r="M99" s="27">
        <f t="shared" si="3"/>
        <v>1290.3800000000001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1</v>
      </c>
      <c r="K101" s="28">
        <v>1223.5899999999999</v>
      </c>
      <c r="L101" s="28"/>
      <c r="M101" s="27">
        <f t="shared" si="3"/>
        <v>1223.5899999999999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2</v>
      </c>
      <c r="I104" s="25"/>
      <c r="J104" s="25">
        <v>1</v>
      </c>
      <c r="K104" s="26">
        <v>1167.77</v>
      </c>
      <c r="L104" s="26"/>
      <c r="M104" s="27">
        <f t="shared" si="3"/>
        <v>1167.77</v>
      </c>
      <c r="N104" s="25">
        <v>2</v>
      </c>
      <c r="O104" s="26">
        <v>2269.7600000000002</v>
      </c>
      <c r="P104" s="26"/>
      <c r="Q104" s="30">
        <f t="shared" si="4"/>
        <v>2269.7600000000002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>
        <v>926.2</v>
      </c>
      <c r="L105" s="26"/>
      <c r="M105" s="27">
        <f t="shared" si="3"/>
        <v>926.2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>
        <v>4</v>
      </c>
      <c r="J107" s="25">
        <v>4</v>
      </c>
      <c r="K107" s="26">
        <v>2273.4</v>
      </c>
      <c r="L107" s="26">
        <v>2273.4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1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2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2793.04</v>
      </c>
      <c r="P112" s="26"/>
      <c r="Q112" s="30">
        <f t="shared" si="4"/>
        <v>2793.04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3</v>
      </c>
      <c r="J114" s="25">
        <v>5</v>
      </c>
      <c r="K114" s="26">
        <v>9210.4500000000007</v>
      </c>
      <c r="L114" s="26"/>
      <c r="M114" s="27">
        <f t="shared" si="3"/>
        <v>9210.4500000000007</v>
      </c>
      <c r="N114" s="25">
        <v>2</v>
      </c>
      <c r="O114" s="26">
        <f>2026.43+1037.31</f>
        <v>3063.74</v>
      </c>
      <c r="P114" s="26"/>
      <c r="Q114" s="30">
        <f t="shared" si="4"/>
        <v>3063.74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>
        <v>1</v>
      </c>
      <c r="K115" s="26">
        <v>1100.07</v>
      </c>
      <c r="L115" s="26"/>
      <c r="M115" s="27">
        <f t="shared" si="3"/>
        <v>1100.07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>
        <v>589.4</v>
      </c>
      <c r="L116" s="26"/>
      <c r="M116" s="27">
        <f t="shared" si="3"/>
        <v>589.4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-1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8</v>
      </c>
      <c r="J123" s="25">
        <v>9</v>
      </c>
      <c r="K123" s="26">
        <f>2105.32+2180.27</f>
        <v>4285.59</v>
      </c>
      <c r="L123" s="26"/>
      <c r="M123" s="27">
        <f t="shared" si="3"/>
        <v>4285.59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>
        <v>1936.6</v>
      </c>
      <c r="L124" s="26">
        <v>1936.6</v>
      </c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4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>
        <v>2</v>
      </c>
      <c r="J126" s="25">
        <v>2</v>
      </c>
      <c r="K126" s="26">
        <v>2414.06</v>
      </c>
      <c r="L126" s="26">
        <v>2414.06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>
        <v>1</v>
      </c>
      <c r="J130" s="25">
        <v>1</v>
      </c>
      <c r="K130" s="26">
        <v>997.44</v>
      </c>
      <c r="L130" s="26">
        <v>997.44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3</v>
      </c>
      <c r="J133" s="25">
        <v>3</v>
      </c>
      <c r="K133" s="26">
        <v>1372.46</v>
      </c>
      <c r="L133" s="26"/>
      <c r="M133" s="27">
        <f t="shared" si="3"/>
        <v>1372.46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>
        <v>252.6</v>
      </c>
      <c r="L134" s="26">
        <v>252.6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>
        <v>1</v>
      </c>
      <c r="O135" s="26">
        <v>3839.52</v>
      </c>
      <c r="P135" s="26"/>
      <c r="Q135" s="30">
        <f t="shared" si="4"/>
        <v>3839.52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3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>
        <v>252.6</v>
      </c>
      <c r="L140" s="26">
        <v>252.6</v>
      </c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2</v>
      </c>
      <c r="J147" s="25">
        <v>2</v>
      </c>
      <c r="K147" s="26">
        <v>505.2</v>
      </c>
      <c r="L147" s="26"/>
      <c r="M147" s="27">
        <f t="shared" si="5"/>
        <v>505.2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3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2</v>
      </c>
      <c r="I151" s="25"/>
      <c r="J151" s="25"/>
      <c r="K151" s="26">
        <v>2020.8</v>
      </c>
      <c r="L151" s="26">
        <v>2020.8</v>
      </c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2</v>
      </c>
      <c r="I154" s="25">
        <v>3</v>
      </c>
      <c r="J154" s="25">
        <v>3</v>
      </c>
      <c r="K154" s="26">
        <v>1597.07</v>
      </c>
      <c r="L154" s="26"/>
      <c r="M154" s="27">
        <f t="shared" si="5"/>
        <v>1597.07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3</v>
      </c>
      <c r="J157" s="25">
        <v>3</v>
      </c>
      <c r="K157" s="26">
        <v>1740.25</v>
      </c>
      <c r="L157" s="26"/>
      <c r="M157" s="27">
        <f t="shared" si="5"/>
        <v>1740.25</v>
      </c>
      <c r="N157" s="25">
        <v>1</v>
      </c>
      <c r="O157" s="26">
        <v>1597.62</v>
      </c>
      <c r="P157" s="26"/>
      <c r="Q157" s="30">
        <f t="shared" si="6"/>
        <v>1597.62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>
        <v>1</v>
      </c>
      <c r="J159" s="25">
        <v>3</v>
      </c>
      <c r="K159" s="26">
        <v>2556.31</v>
      </c>
      <c r="L159" s="26"/>
      <c r="M159" s="27">
        <f t="shared" si="5"/>
        <v>2556.31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458.47</v>
      </c>
      <c r="L161" s="26"/>
      <c r="M161" s="27">
        <f t="shared" si="5"/>
        <v>458.47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>
        <v>1</v>
      </c>
      <c r="K163" s="26">
        <v>3795.25</v>
      </c>
      <c r="L163" s="26"/>
      <c r="M163" s="27">
        <f t="shared" si="5"/>
        <v>3795.25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252.6</v>
      </c>
      <c r="L164" s="26">
        <v>252.6</v>
      </c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505.2</v>
      </c>
      <c r="P167" s="26"/>
      <c r="Q167" s="30">
        <f t="shared" si="6"/>
        <v>505.2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3688.02</v>
      </c>
      <c r="L168" s="26">
        <v>2846.02</v>
      </c>
      <c r="M168" s="27">
        <f t="shared" si="5"/>
        <v>842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3</v>
      </c>
      <c r="J171" s="25">
        <v>4</v>
      </c>
      <c r="K171" s="26">
        <v>4374.1899999999996</v>
      </c>
      <c r="L171" s="26"/>
      <c r="M171" s="27">
        <f t="shared" si="5"/>
        <v>4374.1899999999996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>
        <v>842</v>
      </c>
      <c r="L172" s="26">
        <v>842</v>
      </c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>
        <v>3620.6</v>
      </c>
      <c r="L173" s="26">
        <v>2610.1999999999998</v>
      </c>
      <c r="M173" s="27">
        <f t="shared" si="5"/>
        <v>1010.4000000000001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>
        <v>1263</v>
      </c>
      <c r="L177" s="28"/>
      <c r="M177" s="27">
        <f t="shared" si="5"/>
        <v>1263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>
        <v>2526</v>
      </c>
      <c r="L178" s="26">
        <v>1768.2</v>
      </c>
      <c r="M178" s="27">
        <f t="shared" si="5"/>
        <v>757.8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72</v>
      </c>
      <c r="I179" s="44">
        <f t="shared" si="7"/>
        <v>72</v>
      </c>
      <c r="J179" s="44">
        <f t="shared" si="7"/>
        <v>93</v>
      </c>
      <c r="K179" s="45">
        <f t="shared" si="7"/>
        <v>121120.00000000003</v>
      </c>
      <c r="L179" s="45">
        <f t="shared" si="7"/>
        <v>31263.939999999995</v>
      </c>
      <c r="M179" s="45">
        <f t="shared" si="7"/>
        <v>89856.06</v>
      </c>
      <c r="N179" s="44">
        <f t="shared" si="7"/>
        <v>22</v>
      </c>
      <c r="O179" s="45">
        <f t="shared" si="7"/>
        <v>43462.619999999995</v>
      </c>
      <c r="P179" s="45">
        <f t="shared" si="7"/>
        <v>0</v>
      </c>
      <c r="Q179" s="45">
        <f t="shared" si="7"/>
        <v>43462.619999999995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61" workbookViewId="0">
      <selection activeCell="N93" sqref="N93:O93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4</v>
      </c>
      <c r="J11" s="25">
        <v>4</v>
      </c>
      <c r="K11" s="26">
        <v>4378.3999999999996</v>
      </c>
      <c r="L11" s="26"/>
      <c r="M11" s="27">
        <f t="shared" si="1"/>
        <v>4378.3999999999996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2</v>
      </c>
      <c r="J14" s="25">
        <v>3</v>
      </c>
      <c r="K14" s="26">
        <f>404.16+2606.71</f>
        <v>3010.87</v>
      </c>
      <c r="L14" s="26"/>
      <c r="M14" s="27">
        <f t="shared" si="1"/>
        <v>3010.87</v>
      </c>
      <c r="N14" s="25">
        <v>1</v>
      </c>
      <c r="O14" s="26">
        <v>1142.26</v>
      </c>
      <c r="P14" s="26"/>
      <c r="Q14" s="30">
        <f t="shared" si="2"/>
        <v>1142.26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>
        <v>1</v>
      </c>
      <c r="O16" s="26">
        <v>17277.16</v>
      </c>
      <c r="P16" s="26"/>
      <c r="Q16" s="30">
        <f t="shared" si="2"/>
        <v>17277.16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5</v>
      </c>
      <c r="J18" s="25">
        <v>9</v>
      </c>
      <c r="K18" s="26">
        <f>8621.23+708.96</f>
        <v>9330.1899999999987</v>
      </c>
      <c r="L18" s="26"/>
      <c r="M18" s="27">
        <f t="shared" si="1"/>
        <v>9330.1899999999987</v>
      </c>
      <c r="N18" s="25">
        <v>1</v>
      </c>
      <c r="O18" s="26">
        <v>10795.44</v>
      </c>
      <c r="P18" s="26"/>
      <c r="Q18" s="30">
        <f t="shared" si="2"/>
        <v>10795.44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>
        <v>2</v>
      </c>
      <c r="J19" s="25">
        <v>2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>
        <v>1</v>
      </c>
      <c r="K20" s="26">
        <v>1184.69</v>
      </c>
      <c r="L20" s="26"/>
      <c r="M20" s="27">
        <f t="shared" si="1"/>
        <v>1184.69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>
        <v>1</v>
      </c>
      <c r="J21" s="25">
        <v>1</v>
      </c>
      <c r="K21" s="26">
        <v>1852.4</v>
      </c>
      <c r="L21" s="26">
        <v>1852.4</v>
      </c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>
        <v>505.2</v>
      </c>
      <c r="M23" s="27">
        <f t="shared" si="1"/>
        <v>-505.2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2</v>
      </c>
      <c r="J24" s="25">
        <v>3</v>
      </c>
      <c r="K24" s="26">
        <f>555.72+985.89</f>
        <v>1541.6100000000001</v>
      </c>
      <c r="L24" s="26"/>
      <c r="M24" s="27">
        <f t="shared" si="1"/>
        <v>1541.6100000000001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>
        <v>757.8</v>
      </c>
      <c r="M25" s="27">
        <f t="shared" si="1"/>
        <v>-757.8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>
        <v>1</v>
      </c>
      <c r="J26" s="25">
        <v>2</v>
      </c>
      <c r="K26" s="26">
        <v>1921.78</v>
      </c>
      <c r="L26" s="26"/>
      <c r="M26" s="27">
        <f t="shared" si="1"/>
        <v>1921.78</v>
      </c>
      <c r="N26" s="25">
        <v>1</v>
      </c>
      <c r="O26" s="26">
        <v>4231.05</v>
      </c>
      <c r="P26" s="26"/>
      <c r="Q26" s="30">
        <f t="shared" si="2"/>
        <v>4231.05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>
        <v>2568.1</v>
      </c>
      <c r="L27" s="26">
        <v>2568.1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>
        <v>1</v>
      </c>
      <c r="J28" s="25">
        <v>1</v>
      </c>
      <c r="K28" s="26">
        <v>555.72</v>
      </c>
      <c r="L28" s="26"/>
      <c r="M28" s="27">
        <f t="shared" si="1"/>
        <v>555.72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647.5</v>
      </c>
      <c r="L31" s="26"/>
      <c r="M31" s="27">
        <f t="shared" si="1"/>
        <v>647.5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>
        <v>3</v>
      </c>
      <c r="J33" s="25">
        <v>6</v>
      </c>
      <c r="K33" s="26">
        <v>5313.59</v>
      </c>
      <c r="L33" s="26"/>
      <c r="M33" s="27">
        <f t="shared" si="1"/>
        <v>5313.59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-1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>
        <v>1</v>
      </c>
      <c r="K36" s="26">
        <v>1184.69</v>
      </c>
      <c r="L36" s="26"/>
      <c r="M36" s="27">
        <f t="shared" si="1"/>
        <v>1184.69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>
        <v>1</v>
      </c>
      <c r="J37" s="25">
        <v>2</v>
      </c>
      <c r="K37" s="26">
        <f>1523.18+7421.39</f>
        <v>8944.57</v>
      </c>
      <c r="L37" s="26"/>
      <c r="M37" s="27">
        <f t="shared" si="1"/>
        <v>8944.57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>
        <v>252.6</v>
      </c>
      <c r="L39" s="26">
        <v>1427.44</v>
      </c>
      <c r="M39" s="27">
        <f t="shared" si="1"/>
        <v>-1174.8400000000001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>
        <v>1</v>
      </c>
      <c r="J41" s="25">
        <v>1</v>
      </c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>
        <v>1</v>
      </c>
      <c r="J42" s="25">
        <v>2</v>
      </c>
      <c r="K42" s="26">
        <v>4041.88</v>
      </c>
      <c r="L42" s="26"/>
      <c r="M42" s="27">
        <f t="shared" si="1"/>
        <v>4041.88</v>
      </c>
      <c r="N42" s="25">
        <v>2</v>
      </c>
      <c r="O42" s="26">
        <f>1119.35+6712.88</f>
        <v>7832.23</v>
      </c>
      <c r="P42" s="26"/>
      <c r="Q42" s="30">
        <f t="shared" si="2"/>
        <v>7832.23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>
        <v>252.6</v>
      </c>
      <c r="M43" s="27">
        <f t="shared" si="1"/>
        <v>-252.6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>
        <v>1</v>
      </c>
      <c r="O47" s="26">
        <v>3156.67</v>
      </c>
      <c r="P47" s="26"/>
      <c r="Q47" s="30">
        <f t="shared" si="2"/>
        <v>3156.67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>
        <v>1</v>
      </c>
      <c r="O49" s="26">
        <v>952.5</v>
      </c>
      <c r="P49" s="26"/>
      <c r="Q49" s="30">
        <f t="shared" si="2"/>
        <v>952.5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2</v>
      </c>
      <c r="J53" s="25">
        <v>2</v>
      </c>
      <c r="K53" s="28">
        <v>1674.33</v>
      </c>
      <c r="L53" s="28"/>
      <c r="M53" s="27">
        <f t="shared" si="1"/>
        <v>1674.33</v>
      </c>
      <c r="N53" s="25">
        <v>2</v>
      </c>
      <c r="O53" s="26">
        <f>1263+252.6</f>
        <v>1515.6</v>
      </c>
      <c r="P53" s="26"/>
      <c r="Q53" s="30">
        <f t="shared" si="2"/>
        <v>1515.6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>
        <v>421</v>
      </c>
      <c r="M54" s="27">
        <f t="shared" si="1"/>
        <v>-421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2</v>
      </c>
      <c r="K58" s="26">
        <v>1345.52</v>
      </c>
      <c r="L58" s="26"/>
      <c r="M58" s="27">
        <f t="shared" si="1"/>
        <v>1345.52</v>
      </c>
      <c r="N58" s="25">
        <v>1</v>
      </c>
      <c r="O58" s="26">
        <v>1345.5</v>
      </c>
      <c r="P58" s="26"/>
      <c r="Q58" s="30">
        <f t="shared" si="2"/>
        <v>1345.5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1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>
        <v>2</v>
      </c>
      <c r="J60" s="25">
        <v>5</v>
      </c>
      <c r="K60" s="26">
        <v>3571.77</v>
      </c>
      <c r="L60" s="26"/>
      <c r="M60" s="27">
        <f t="shared" si="1"/>
        <v>3571.77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2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>
        <v>589.4</v>
      </c>
      <c r="M64" s="27">
        <f t="shared" si="1"/>
        <v>-589.4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2</v>
      </c>
      <c r="K65" s="26">
        <v>2022.48</v>
      </c>
      <c r="L65" s="26"/>
      <c r="M65" s="27">
        <f t="shared" si="1"/>
        <v>2022.48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>
        <v>757.8</v>
      </c>
      <c r="L67" s="26">
        <v>757.8</v>
      </c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>
        <v>5</v>
      </c>
      <c r="J72" s="25">
        <v>6</v>
      </c>
      <c r="K72" s="26">
        <v>9257.5400000000009</v>
      </c>
      <c r="L72" s="26"/>
      <c r="M72" s="27">
        <f t="shared" si="1"/>
        <v>9257.5400000000009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>
        <v>1</v>
      </c>
      <c r="O76" s="26">
        <v>842</v>
      </c>
      <c r="P76" s="26"/>
      <c r="Q76" s="30">
        <f t="shared" si="4"/>
        <v>842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>
        <v>1</v>
      </c>
      <c r="J77" s="25">
        <v>1</v>
      </c>
      <c r="K77" s="26">
        <v>589.4</v>
      </c>
      <c r="L77" s="26">
        <v>589.4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>
        <v>1</v>
      </c>
      <c r="K78" s="26">
        <v>1861.66</v>
      </c>
      <c r="L78" s="26"/>
      <c r="M78" s="27">
        <f t="shared" si="3"/>
        <v>1861.66</v>
      </c>
      <c r="N78" s="25">
        <v>1</v>
      </c>
      <c r="O78" s="26">
        <v>1690.95</v>
      </c>
      <c r="P78" s="26"/>
      <c r="Q78" s="30">
        <f t="shared" si="4"/>
        <v>1690.95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3</v>
      </c>
      <c r="J79" s="25">
        <v>4</v>
      </c>
      <c r="K79" s="26">
        <f>7160.56+252.6</f>
        <v>7413.1600000000008</v>
      </c>
      <c r="L79" s="26"/>
      <c r="M79" s="27">
        <f t="shared" si="3"/>
        <v>7413.1600000000008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>
        <v>1</v>
      </c>
      <c r="J80" s="25">
        <v>1</v>
      </c>
      <c r="K80" s="26">
        <v>886.93</v>
      </c>
      <c r="L80" s="26"/>
      <c r="M80" s="27">
        <f t="shared" si="3"/>
        <v>886.93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>
        <v>1768.2</v>
      </c>
      <c r="M81" s="27">
        <f t="shared" si="3"/>
        <v>-1768.2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3</v>
      </c>
      <c r="J82" s="25">
        <v>3</v>
      </c>
      <c r="K82" s="26">
        <f>1050.31+1324.79</f>
        <v>2375.1</v>
      </c>
      <c r="L82" s="26"/>
      <c r="M82" s="27">
        <f t="shared" si="3"/>
        <v>2375.1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2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>
        <v>1505.5</v>
      </c>
      <c r="M85" s="27">
        <f t="shared" si="3"/>
        <v>-1505.5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1</v>
      </c>
      <c r="J90" s="25">
        <v>1</v>
      </c>
      <c r="K90" s="26">
        <v>600.17999999999995</v>
      </c>
      <c r="L90" s="26"/>
      <c r="M90" s="27">
        <f t="shared" si="3"/>
        <v>600.17999999999995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>
        <v>1</v>
      </c>
      <c r="J92" s="25">
        <v>1</v>
      </c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>
        <v>1</v>
      </c>
      <c r="O95" s="26">
        <v>1465.6</v>
      </c>
      <c r="P95" s="26"/>
      <c r="Q95" s="30">
        <f t="shared" si="4"/>
        <v>1465.6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2</v>
      </c>
      <c r="J96" s="25">
        <v>3</v>
      </c>
      <c r="K96" s="26">
        <f>2816.19+5862.43</f>
        <v>8678.6200000000008</v>
      </c>
      <c r="L96" s="26"/>
      <c r="M96" s="27">
        <f t="shared" si="3"/>
        <v>8678.6200000000008</v>
      </c>
      <c r="N96" s="25">
        <v>1</v>
      </c>
      <c r="O96" s="26">
        <v>1776.02</v>
      </c>
      <c r="P96" s="26"/>
      <c r="Q96" s="30">
        <f t="shared" si="4"/>
        <v>1776.02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>
        <v>5</v>
      </c>
      <c r="J97" s="25">
        <v>5</v>
      </c>
      <c r="K97" s="26">
        <v>8335.7999999999993</v>
      </c>
      <c r="L97" s="26">
        <v>8335.7999999999993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2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>
        <v>1</v>
      </c>
      <c r="J103" s="25">
        <v>1</v>
      </c>
      <c r="K103" s="28">
        <v>7697.47</v>
      </c>
      <c r="L103" s="28"/>
      <c r="M103" s="27">
        <f t="shared" si="3"/>
        <v>7697.47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1</v>
      </c>
      <c r="K104" s="26">
        <v>416.79</v>
      </c>
      <c r="L104" s="26"/>
      <c r="M104" s="27">
        <f t="shared" si="3"/>
        <v>416.79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>
        <v>926.2</v>
      </c>
      <c r="M105" s="27">
        <f t="shared" si="3"/>
        <v>-926.2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>
        <v>1</v>
      </c>
      <c r="O106" s="26">
        <v>1469.63</v>
      </c>
      <c r="P106" s="26"/>
      <c r="Q106" s="30">
        <f t="shared" si="4"/>
        <v>1469.63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2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4</v>
      </c>
      <c r="I108" s="25"/>
      <c r="J108" s="25"/>
      <c r="K108" s="26"/>
      <c r="L108" s="26"/>
      <c r="M108" s="27">
        <f t="shared" si="3"/>
        <v>0</v>
      </c>
      <c r="N108" s="25">
        <v>1</v>
      </c>
      <c r="O108" s="26">
        <v>1086.43</v>
      </c>
      <c r="P108" s="26"/>
      <c r="Q108" s="30">
        <f t="shared" si="4"/>
        <v>1086.43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>
        <v>3</v>
      </c>
      <c r="K109" s="26">
        <v>5853.51</v>
      </c>
      <c r="L109" s="26"/>
      <c r="M109" s="27">
        <f t="shared" si="3"/>
        <v>5853.51</v>
      </c>
      <c r="N109" s="25">
        <v>2</v>
      </c>
      <c r="O109" s="26">
        <f>11359.7+4753.94</f>
        <v>16113.64</v>
      </c>
      <c r="P109" s="26"/>
      <c r="Q109" s="30">
        <f t="shared" si="4"/>
        <v>16113.64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>
        <v>1</v>
      </c>
      <c r="J111" s="25">
        <v>1</v>
      </c>
      <c r="K111" s="26">
        <v>1812.76</v>
      </c>
      <c r="L111" s="26"/>
      <c r="M111" s="27">
        <f t="shared" si="3"/>
        <v>1812.76</v>
      </c>
      <c r="N111" s="25">
        <v>2</v>
      </c>
      <c r="O111" s="26">
        <f>2728.08+1263</f>
        <v>3991.08</v>
      </c>
      <c r="P111" s="26"/>
      <c r="Q111" s="30">
        <f t="shared" si="4"/>
        <v>3991.08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2</v>
      </c>
      <c r="J112" s="25">
        <v>2</v>
      </c>
      <c r="K112" s="26">
        <f>2772.22+1157.6</f>
        <v>3929.8199999999997</v>
      </c>
      <c r="L112" s="26"/>
      <c r="M112" s="27">
        <f t="shared" si="3"/>
        <v>3929.8199999999997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/>
      <c r="J115" s="25">
        <v>1</v>
      </c>
      <c r="K115" s="26">
        <v>649.5</v>
      </c>
      <c r="L115" s="26"/>
      <c r="M115" s="27">
        <f t="shared" si="3"/>
        <v>649.5</v>
      </c>
      <c r="N115" s="25">
        <v>1</v>
      </c>
      <c r="O115" s="26">
        <v>757.8</v>
      </c>
      <c r="P115" s="26"/>
      <c r="Q115" s="30">
        <f t="shared" si="4"/>
        <v>757.8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>
        <v>589.4</v>
      </c>
      <c r="M116" s="27">
        <f t="shared" si="3"/>
        <v>-589.4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>
        <v>2</v>
      </c>
      <c r="J117" s="25">
        <v>4</v>
      </c>
      <c r="K117" s="26">
        <f>2078.98+1128.91</f>
        <v>3207.8900000000003</v>
      </c>
      <c r="L117" s="26"/>
      <c r="M117" s="27">
        <f t="shared" si="3"/>
        <v>3207.8900000000003</v>
      </c>
      <c r="N117" s="25">
        <v>3</v>
      </c>
      <c r="O117" s="26">
        <f>5095.9+2711.49</f>
        <v>7807.3899999999994</v>
      </c>
      <c r="P117" s="26"/>
      <c r="Q117" s="30">
        <f t="shared" si="4"/>
        <v>7807.3899999999994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3</v>
      </c>
      <c r="J118" s="25">
        <v>3</v>
      </c>
      <c r="K118" s="26">
        <v>1768.2</v>
      </c>
      <c r="L118" s="26">
        <v>1768.2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>
        <v>2</v>
      </c>
      <c r="J119" s="25">
        <v>2</v>
      </c>
      <c r="K119" s="26">
        <v>986.55</v>
      </c>
      <c r="L119" s="26"/>
      <c r="M119" s="27">
        <f t="shared" si="3"/>
        <v>986.55</v>
      </c>
      <c r="N119" s="25">
        <v>1</v>
      </c>
      <c r="O119" s="26">
        <v>202.08</v>
      </c>
      <c r="P119" s="26"/>
      <c r="Q119" s="30">
        <f t="shared" si="4"/>
        <v>202.08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2</v>
      </c>
      <c r="J120" s="25">
        <v>3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2</v>
      </c>
      <c r="J123" s="25">
        <v>4</v>
      </c>
      <c r="K123" s="26">
        <f>6431.74+3112.05</f>
        <v>9543.7900000000009</v>
      </c>
      <c r="L123" s="26"/>
      <c r="M123" s="27">
        <f t="shared" si="3"/>
        <v>9543.7900000000009</v>
      </c>
      <c r="N123" s="25">
        <v>1</v>
      </c>
      <c r="O123" s="26">
        <v>4712.28</v>
      </c>
      <c r="P123" s="26"/>
      <c r="Q123" s="30">
        <f t="shared" si="4"/>
        <v>4712.28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>
        <v>2</v>
      </c>
      <c r="J125" s="25">
        <v>2</v>
      </c>
      <c r="K125" s="26">
        <v>1072.68</v>
      </c>
      <c r="L125" s="26"/>
      <c r="M125" s="27">
        <f t="shared" si="3"/>
        <v>1072.68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>
        <v>1</v>
      </c>
      <c r="O127" s="26">
        <v>2153.27</v>
      </c>
      <c r="P127" s="26"/>
      <c r="Q127" s="30">
        <f t="shared" si="4"/>
        <v>2153.27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>
        <v>1</v>
      </c>
      <c r="J128" s="25">
        <v>1</v>
      </c>
      <c r="K128" s="26">
        <v>294.7</v>
      </c>
      <c r="L128" s="26">
        <v>294.7</v>
      </c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>
        <v>3</v>
      </c>
      <c r="J129" s="25">
        <v>4</v>
      </c>
      <c r="K129" s="26">
        <v>2766.5</v>
      </c>
      <c r="L129" s="26"/>
      <c r="M129" s="27">
        <f t="shared" si="3"/>
        <v>2766.5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>
        <v>1</v>
      </c>
      <c r="O131" s="26">
        <v>1041.78</v>
      </c>
      <c r="P131" s="26"/>
      <c r="Q131" s="30">
        <f t="shared" si="4"/>
        <v>1041.78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4</v>
      </c>
      <c r="I134" s="25">
        <v>1</v>
      </c>
      <c r="J134" s="25">
        <v>1</v>
      </c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1</v>
      </c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2</v>
      </c>
      <c r="K139" s="26">
        <f>6255.96+252.6</f>
        <v>6508.56</v>
      </c>
      <c r="L139" s="26"/>
      <c r="M139" s="27">
        <f t="shared" si="5"/>
        <v>6508.56</v>
      </c>
      <c r="N139" s="25">
        <v>1</v>
      </c>
      <c r="O139" s="26">
        <v>3487.14</v>
      </c>
      <c r="P139" s="26"/>
      <c r="Q139" s="30">
        <f t="shared" si="6"/>
        <v>3487.14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>
        <v>2610.1999999999998</v>
      </c>
      <c r="L140" s="26">
        <v>2610.1999999999998</v>
      </c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>
        <v>505.2</v>
      </c>
      <c r="L147" s="26">
        <v>1010.4</v>
      </c>
      <c r="M147" s="27">
        <f t="shared" si="5"/>
        <v>-505.2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1</v>
      </c>
      <c r="J148" s="25">
        <v>2</v>
      </c>
      <c r="K148" s="26">
        <v>3270.75</v>
      </c>
      <c r="L148" s="26"/>
      <c r="M148" s="27">
        <f t="shared" si="5"/>
        <v>3270.75</v>
      </c>
      <c r="N148" s="25">
        <v>4</v>
      </c>
      <c r="O148" s="26">
        <v>5026.1899999999996</v>
      </c>
      <c r="P148" s="26"/>
      <c r="Q148" s="30">
        <f t="shared" si="6"/>
        <v>5026.1899999999996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252.6</v>
      </c>
      <c r="L161" s="26"/>
      <c r="M161" s="27">
        <f t="shared" si="5"/>
        <v>252.6</v>
      </c>
      <c r="N161" s="25">
        <v>1</v>
      </c>
      <c r="O161" s="26">
        <v>3760.7</v>
      </c>
      <c r="P161" s="26"/>
      <c r="Q161" s="30">
        <f t="shared" si="6"/>
        <v>3760.7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2</v>
      </c>
      <c r="J163" s="25">
        <v>2</v>
      </c>
      <c r="K163" s="26">
        <v>2811.02</v>
      </c>
      <c r="L163" s="26"/>
      <c r="M163" s="27">
        <f t="shared" si="5"/>
        <v>2811.02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>
        <v>1</v>
      </c>
      <c r="O165" s="26">
        <v>757.8</v>
      </c>
      <c r="P165" s="26"/>
      <c r="Q165" s="30">
        <f t="shared" si="6"/>
        <v>757.8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>
        <v>842</v>
      </c>
      <c r="M168" s="27">
        <f t="shared" si="5"/>
        <v>-842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3</v>
      </c>
      <c r="I171" s="25">
        <v>2</v>
      </c>
      <c r="J171" s="25">
        <v>2</v>
      </c>
      <c r="K171" s="26">
        <f>886.93+665.18</f>
        <v>1552.11</v>
      </c>
      <c r="L171" s="26"/>
      <c r="M171" s="27">
        <f t="shared" si="5"/>
        <v>1552.11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>
        <v>2</v>
      </c>
      <c r="J172" s="25">
        <v>2</v>
      </c>
      <c r="K172" s="26">
        <v>1684</v>
      </c>
      <c r="L172" s="26"/>
      <c r="M172" s="27">
        <f t="shared" si="5"/>
        <v>1684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>
        <v>1010.4</v>
      </c>
      <c r="M173" s="27">
        <f t="shared" si="5"/>
        <v>-1010.4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2</v>
      </c>
      <c r="J174" s="25">
        <v>3</v>
      </c>
      <c r="K174" s="26">
        <v>1134.81</v>
      </c>
      <c r="L174" s="26"/>
      <c r="M174" s="27">
        <f t="shared" si="5"/>
        <v>1134.81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>
        <v>2</v>
      </c>
      <c r="J175" s="25">
        <v>2</v>
      </c>
      <c r="K175" s="26">
        <v>2105</v>
      </c>
      <c r="L175" s="26">
        <v>2105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>
        <v>1</v>
      </c>
      <c r="K176" s="26">
        <v>2364.4499999999998</v>
      </c>
      <c r="L176" s="26"/>
      <c r="M176" s="27">
        <f t="shared" si="5"/>
        <v>2364.4499999999998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/>
      <c r="J177" s="25"/>
      <c r="K177" s="28"/>
      <c r="L177" s="28">
        <v>1263</v>
      </c>
      <c r="M177" s="27">
        <f t="shared" si="5"/>
        <v>-1263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>
        <v>757.8</v>
      </c>
      <c r="M178" s="27">
        <f t="shared" si="5"/>
        <v>-757.8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58</v>
      </c>
      <c r="I179" s="44">
        <f t="shared" si="7"/>
        <v>90</v>
      </c>
      <c r="J179" s="44">
        <f t="shared" si="7"/>
        <v>127</v>
      </c>
      <c r="K179" s="45">
        <f t="shared" si="7"/>
        <v>160897.74</v>
      </c>
      <c r="L179" s="45">
        <f t="shared" si="7"/>
        <v>34507.94000000001</v>
      </c>
      <c r="M179" s="45">
        <f t="shared" si="7"/>
        <v>126389.8</v>
      </c>
      <c r="N179" s="44">
        <f t="shared" si="7"/>
        <v>36</v>
      </c>
      <c r="O179" s="45">
        <f t="shared" si="7"/>
        <v>106390.19</v>
      </c>
      <c r="P179" s="45">
        <f t="shared" si="7"/>
        <v>0</v>
      </c>
      <c r="Q179" s="45">
        <f t="shared" si="7"/>
        <v>106390.19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25" workbookViewId="0">
      <selection activeCell="L123" sqref="L123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2</v>
      </c>
      <c r="K10" s="26">
        <v>3620.96</v>
      </c>
      <c r="L10" s="26"/>
      <c r="M10" s="27">
        <f t="shared" ref="M10:M73" si="1">K10-L10</f>
        <v>3620.96</v>
      </c>
      <c r="N10" s="25">
        <v>1</v>
      </c>
      <c r="O10" s="26">
        <v>2586.9299999999998</v>
      </c>
      <c r="P10" s="26"/>
      <c r="Q10" s="30">
        <f t="shared" ref="Q10:Q73" si="2">O10-P10</f>
        <v>2586.9299999999998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2</v>
      </c>
      <c r="I11" s="25"/>
      <c r="J11" s="25"/>
      <c r="K11" s="26"/>
      <c r="L11" s="26">
        <v>4378.3999999999996</v>
      </c>
      <c r="M11" s="27">
        <f t="shared" si="1"/>
        <v>-4378.3999999999996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>
        <v>1</v>
      </c>
      <c r="J15" s="25">
        <v>1</v>
      </c>
      <c r="K15" s="26">
        <v>2100.79</v>
      </c>
      <c r="L15" s="26"/>
      <c r="M15" s="27">
        <f t="shared" si="1"/>
        <v>2100.79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>
        <v>-842</v>
      </c>
      <c r="L17" s="26">
        <v>-842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2</v>
      </c>
      <c r="I19" s="25">
        <v>-1</v>
      </c>
      <c r="J19" s="25">
        <v>-1</v>
      </c>
      <c r="K19" s="26">
        <v>589.4</v>
      </c>
      <c r="L19" s="26"/>
      <c r="M19" s="27">
        <f t="shared" si="1"/>
        <v>589.4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2</v>
      </c>
      <c r="J22" s="25">
        <v>2</v>
      </c>
      <c r="K22" s="26">
        <v>404.16</v>
      </c>
      <c r="L22" s="26"/>
      <c r="M22" s="27">
        <f t="shared" si="1"/>
        <v>404.16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2</v>
      </c>
      <c r="I23" s="25">
        <v>2</v>
      </c>
      <c r="J23" s="25">
        <v>2</v>
      </c>
      <c r="K23" s="26">
        <v>1263</v>
      </c>
      <c r="L23" s="26"/>
      <c r="M23" s="27">
        <f t="shared" si="1"/>
        <v>1263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>
        <v>1</v>
      </c>
      <c r="J24" s="25">
        <v>1</v>
      </c>
      <c r="K24" s="26">
        <v>416.79</v>
      </c>
      <c r="L24" s="26"/>
      <c r="M24" s="27">
        <f t="shared" si="1"/>
        <v>416.79</v>
      </c>
      <c r="N24" s="25">
        <v>1</v>
      </c>
      <c r="O24" s="26">
        <v>1333.23</v>
      </c>
      <c r="P24" s="26"/>
      <c r="Q24" s="30">
        <f t="shared" si="2"/>
        <v>1333.23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2</v>
      </c>
      <c r="J25" s="25">
        <v>2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>
        <v>1</v>
      </c>
      <c r="O37" s="26">
        <v>2366.5300000000002</v>
      </c>
      <c r="P37" s="26"/>
      <c r="Q37" s="30">
        <f t="shared" si="2"/>
        <v>2366.5300000000002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>
        <v>252.6</v>
      </c>
      <c r="M39" s="27">
        <f t="shared" si="1"/>
        <v>-252.6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>
        <v>1094.5999999999999</v>
      </c>
      <c r="L41" s="26">
        <v>1094.5999999999999</v>
      </c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>
        <v>1</v>
      </c>
      <c r="K42" s="26">
        <v>755.78</v>
      </c>
      <c r="L42" s="26"/>
      <c r="M42" s="27">
        <f t="shared" si="1"/>
        <v>755.78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2</v>
      </c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2</v>
      </c>
      <c r="J48" s="25">
        <v>2</v>
      </c>
      <c r="K48" s="26">
        <f>505.2+842</f>
        <v>1347.2</v>
      </c>
      <c r="L48" s="26">
        <v>842</v>
      </c>
      <c r="M48" s="27">
        <f t="shared" si="1"/>
        <v>505.20000000000005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>
        <v>2</v>
      </c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1</v>
      </c>
      <c r="J53" s="25">
        <v>1</v>
      </c>
      <c r="K53" s="28">
        <v>252.6</v>
      </c>
      <c r="L53" s="28"/>
      <c r="M53" s="27">
        <f t="shared" si="1"/>
        <v>252.6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>
        <v>1</v>
      </c>
      <c r="K58" s="26">
        <v>1466.76</v>
      </c>
      <c r="L58" s="26"/>
      <c r="M58" s="27">
        <f t="shared" si="1"/>
        <v>1466.76</v>
      </c>
      <c r="N58" s="25">
        <v>1</v>
      </c>
      <c r="O58" s="26">
        <v>8107.57</v>
      </c>
      <c r="P58" s="26"/>
      <c r="Q58" s="30">
        <f t="shared" si="2"/>
        <v>8107.57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>
        <v>1</v>
      </c>
      <c r="K65" s="26">
        <v>1184.69</v>
      </c>
      <c r="L65" s="26"/>
      <c r="M65" s="27">
        <f t="shared" si="1"/>
        <v>1184.69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>
        <v>1</v>
      </c>
      <c r="J70" s="25">
        <v>1</v>
      </c>
      <c r="K70" s="26">
        <v>1768.2</v>
      </c>
      <c r="L70" s="26"/>
      <c r="M70" s="27">
        <f t="shared" si="1"/>
        <v>1768.2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8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>
        <v>2</v>
      </c>
      <c r="J76" s="25">
        <v>2</v>
      </c>
      <c r="K76" s="26">
        <f>2069.39+6475.18</f>
        <v>8544.57</v>
      </c>
      <c r="L76" s="26"/>
      <c r="M76" s="27">
        <f t="shared" si="3"/>
        <v>8544.57</v>
      </c>
      <c r="N76" s="25">
        <v>2</v>
      </c>
      <c r="O76" s="26">
        <v>3178.68</v>
      </c>
      <c r="P76" s="26"/>
      <c r="Q76" s="30">
        <f t="shared" si="4"/>
        <v>3178.68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>
        <v>1</v>
      </c>
      <c r="J77" s="25">
        <v>1</v>
      </c>
      <c r="K77" s="26">
        <v>2136.64</v>
      </c>
      <c r="L77" s="26"/>
      <c r="M77" s="27">
        <f t="shared" si="3"/>
        <v>2136.64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>
        <v>1</v>
      </c>
      <c r="O80" s="26">
        <v>2627.04</v>
      </c>
      <c r="P80" s="26"/>
      <c r="Q80" s="30">
        <f t="shared" si="4"/>
        <v>2627.04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/>
      <c r="J92" s="25"/>
      <c r="K92" s="26">
        <v>1852.4</v>
      </c>
      <c r="L92" s="26">
        <v>1852.4</v>
      </c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2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>
        <v>3115.4</v>
      </c>
      <c r="L97" s="26"/>
      <c r="M97" s="27">
        <f t="shared" si="3"/>
        <v>3115.4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3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1</v>
      </c>
      <c r="K101" s="28">
        <v>1222.8900000000001</v>
      </c>
      <c r="L101" s="28"/>
      <c r="M101" s="27">
        <f t="shared" si="3"/>
        <v>1222.8900000000001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2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2</v>
      </c>
      <c r="I104" s="25">
        <v>1</v>
      </c>
      <c r="J104" s="25">
        <v>1</v>
      </c>
      <c r="K104" s="26">
        <v>286.07</v>
      </c>
      <c r="L104" s="26"/>
      <c r="M104" s="27">
        <f t="shared" si="3"/>
        <v>286.07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2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-1</v>
      </c>
      <c r="I116" s="25">
        <v>2</v>
      </c>
      <c r="J116" s="25">
        <v>2</v>
      </c>
      <c r="K116" s="26">
        <v>252.6</v>
      </c>
      <c r="L116" s="26"/>
      <c r="M116" s="27">
        <f t="shared" si="3"/>
        <v>252.6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2</v>
      </c>
      <c r="I120" s="25"/>
      <c r="J120" s="25"/>
      <c r="K120" s="26">
        <v>3955.38</v>
      </c>
      <c r="L120" s="26">
        <v>3955.38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>
        <v>880</v>
      </c>
      <c r="L122" s="26">
        <v>880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1</v>
      </c>
      <c r="J124" s="25">
        <v>1</v>
      </c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4</v>
      </c>
      <c r="I125" s="25">
        <v>3</v>
      </c>
      <c r="J125" s="25">
        <v>3</v>
      </c>
      <c r="K125" s="26">
        <v>2020.8</v>
      </c>
      <c r="L125" s="26"/>
      <c r="M125" s="27">
        <f t="shared" si="3"/>
        <v>2020.8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>
        <v>2</v>
      </c>
      <c r="K131" s="26">
        <v>4506.24</v>
      </c>
      <c r="L131" s="26"/>
      <c r="M131" s="27">
        <f t="shared" si="3"/>
        <v>4506.24</v>
      </c>
      <c r="N131" s="25">
        <v>2</v>
      </c>
      <c r="O131" s="26">
        <v>11468.87</v>
      </c>
      <c r="P131" s="26"/>
      <c r="Q131" s="30">
        <f t="shared" si="4"/>
        <v>11468.87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>
        <v>589.4</v>
      </c>
      <c r="L134" s="26">
        <v>589.4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-1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>
        <v>926.2</v>
      </c>
      <c r="L138" s="26"/>
      <c r="M138" s="27">
        <f t="shared" ref="M138:M178" si="5">K138-L138</f>
        <v>926.2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1</v>
      </c>
      <c r="J154" s="25">
        <v>1</v>
      </c>
      <c r="K154" s="26">
        <v>416.79</v>
      </c>
      <c r="L154" s="26"/>
      <c r="M154" s="27">
        <f t="shared" si="5"/>
        <v>416.79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2</v>
      </c>
      <c r="I157" s="25"/>
      <c r="J157" s="25">
        <v>3</v>
      </c>
      <c r="K157" s="26">
        <v>3910.44</v>
      </c>
      <c r="L157" s="26"/>
      <c r="M157" s="27">
        <f t="shared" si="5"/>
        <v>3910.44</v>
      </c>
      <c r="N157" s="25">
        <v>1</v>
      </c>
      <c r="O157" s="26">
        <v>4780.55</v>
      </c>
      <c r="P157" s="26"/>
      <c r="Q157" s="30">
        <f t="shared" si="6"/>
        <v>4780.55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-1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>
        <v>1</v>
      </c>
      <c r="O161" s="26">
        <v>4507.6899999999996</v>
      </c>
      <c r="P161" s="26"/>
      <c r="Q161" s="30">
        <f t="shared" si="6"/>
        <v>4507.6899999999996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3</v>
      </c>
      <c r="J163" s="25">
        <v>3</v>
      </c>
      <c r="K163" s="26">
        <v>3147.76</v>
      </c>
      <c r="L163" s="26"/>
      <c r="M163" s="27">
        <f t="shared" si="5"/>
        <v>3147.76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>
        <v>757.8</v>
      </c>
      <c r="L164" s="26"/>
      <c r="M164" s="27">
        <f t="shared" si="5"/>
        <v>757.8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3</v>
      </c>
      <c r="I170" s="25">
        <v>1</v>
      </c>
      <c r="J170" s="25">
        <v>2</v>
      </c>
      <c r="K170" s="26">
        <v>1842.63</v>
      </c>
      <c r="L170" s="26"/>
      <c r="M170" s="27">
        <f t="shared" si="5"/>
        <v>1842.63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>
        <v>1684</v>
      </c>
      <c r="M172" s="27">
        <f t="shared" si="5"/>
        <v>-1684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2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>
        <v>3</v>
      </c>
      <c r="J178" s="25">
        <v>3</v>
      </c>
      <c r="K178" s="26">
        <v>2231.3000000000002</v>
      </c>
      <c r="L178" s="26"/>
      <c r="M178" s="27">
        <f t="shared" si="5"/>
        <v>2231.3000000000002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78</v>
      </c>
      <c r="I179" s="44">
        <f t="shared" si="7"/>
        <v>34</v>
      </c>
      <c r="J179" s="44">
        <f t="shared" si="7"/>
        <v>44</v>
      </c>
      <c r="K179" s="45">
        <f t="shared" si="7"/>
        <v>58018.240000000005</v>
      </c>
      <c r="L179" s="45">
        <f t="shared" si="7"/>
        <v>14686.78</v>
      </c>
      <c r="M179" s="45">
        <f t="shared" si="7"/>
        <v>43331.460000000006</v>
      </c>
      <c r="N179" s="44">
        <f t="shared" si="7"/>
        <v>11</v>
      </c>
      <c r="O179" s="45">
        <f t="shared" si="7"/>
        <v>40957.090000000004</v>
      </c>
      <c r="P179" s="45">
        <f t="shared" si="7"/>
        <v>0</v>
      </c>
      <c r="Q179" s="45">
        <f t="shared" si="7"/>
        <v>40957.090000000004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0" workbookViewId="0">
      <selection activeCell="H10" sqref="H10:H178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2</v>
      </c>
      <c r="I10" s="25">
        <v>2</v>
      </c>
      <c r="J10" s="25">
        <v>2</v>
      </c>
      <c r="K10" s="26">
        <v>3844.32</v>
      </c>
      <c r="L10" s="26">
        <v>16207.39</v>
      </c>
      <c r="M10" s="27">
        <f t="shared" ref="M10:M73" si="1">K10-L10</f>
        <v>-12363.07</v>
      </c>
      <c r="N10" s="25"/>
      <c r="O10" s="26"/>
      <c r="P10" s="26">
        <v>1005.19</v>
      </c>
      <c r="Q10" s="30">
        <f t="shared" ref="Q10:Q73" si="2">O10-P10</f>
        <v>-1005.19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336.8</v>
      </c>
      <c r="M14" s="27">
        <f t="shared" si="1"/>
        <v>-336.8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>
        <v>2</v>
      </c>
      <c r="J15" s="25">
        <v>3</v>
      </c>
      <c r="K15" s="26">
        <f>1683.97+4912.17</f>
        <v>6596.14</v>
      </c>
      <c r="L15" s="26"/>
      <c r="M15" s="27">
        <f t="shared" si="1"/>
        <v>6596.14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>
        <v>1</v>
      </c>
      <c r="J16" s="25">
        <v>1</v>
      </c>
      <c r="K16" s="26">
        <v>1953.44</v>
      </c>
      <c r="L16" s="26"/>
      <c r="M16" s="27">
        <f t="shared" si="1"/>
        <v>1953.44</v>
      </c>
      <c r="N16" s="25">
        <v>1</v>
      </c>
      <c r="O16" s="26">
        <v>673.6</v>
      </c>
      <c r="P16" s="26">
        <v>2858.14</v>
      </c>
      <c r="Q16" s="30">
        <f t="shared" si="2"/>
        <v>-2184.54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1</v>
      </c>
      <c r="J18" s="25">
        <v>3</v>
      </c>
      <c r="K18" s="26">
        <v>3411.11</v>
      </c>
      <c r="L18" s="26">
        <v>6140.96</v>
      </c>
      <c r="M18" s="27">
        <f t="shared" si="1"/>
        <v>-2729.85</v>
      </c>
      <c r="N18" s="25">
        <v>2</v>
      </c>
      <c r="O18" s="26">
        <v>2050.65</v>
      </c>
      <c r="P18" s="26">
        <v>4194.57</v>
      </c>
      <c r="Q18" s="30">
        <f t="shared" si="2"/>
        <v>-2143.9199999999996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>
        <v>1263</v>
      </c>
      <c r="M19" s="27">
        <f t="shared" si="1"/>
        <v>-1263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764.12</v>
      </c>
      <c r="L20" s="26">
        <v>1608.22</v>
      </c>
      <c r="M20" s="27">
        <f t="shared" si="1"/>
        <v>-844.1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>
        <v>1</v>
      </c>
      <c r="J21" s="25">
        <v>1</v>
      </c>
      <c r="K21" s="26">
        <v>252.6</v>
      </c>
      <c r="L21" s="26">
        <v>252.6</v>
      </c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>
        <v>1</v>
      </c>
      <c r="J22" s="25">
        <v>1</v>
      </c>
      <c r="K22" s="26">
        <v>923.88</v>
      </c>
      <c r="L22" s="26">
        <v>1136.7</v>
      </c>
      <c r="M22" s="27">
        <f t="shared" si="1"/>
        <v>-212.82000000000005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>
        <v>1263</v>
      </c>
      <c r="M23" s="27">
        <f t="shared" si="1"/>
        <v>-1263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>
        <v>1</v>
      </c>
      <c r="J24" s="25">
        <v>2</v>
      </c>
      <c r="K24" s="26">
        <v>1735.2</v>
      </c>
      <c r="L24" s="26">
        <v>2940.69</v>
      </c>
      <c r="M24" s="27">
        <f t="shared" si="1"/>
        <v>-1205.49</v>
      </c>
      <c r="N24" s="25"/>
      <c r="O24" s="26"/>
      <c r="P24" s="26">
        <v>9336.82</v>
      </c>
      <c r="Q24" s="30">
        <f t="shared" si="2"/>
        <v>-9336.82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3</v>
      </c>
      <c r="I25" s="25">
        <v>2</v>
      </c>
      <c r="J25" s="25">
        <v>2</v>
      </c>
      <c r="K25" s="26">
        <v>1010.4</v>
      </c>
      <c r="L25" s="26"/>
      <c r="M25" s="27">
        <f t="shared" si="1"/>
        <v>1010.4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>
        <v>11355.69</v>
      </c>
      <c r="M26" s="27">
        <f t="shared" si="1"/>
        <v>-11355.69</v>
      </c>
      <c r="N26" s="25"/>
      <c r="O26" s="26"/>
      <c r="P26" s="26">
        <v>6693.59</v>
      </c>
      <c r="Q26" s="30">
        <f t="shared" si="2"/>
        <v>-6693.59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>
        <v>3040.47</v>
      </c>
      <c r="M28" s="27">
        <f t="shared" si="1"/>
        <v>-3040.47</v>
      </c>
      <c r="N28" s="25"/>
      <c r="O28" s="26"/>
      <c r="P28" s="26">
        <v>2403.35</v>
      </c>
      <c r="Q28" s="30">
        <f t="shared" si="2"/>
        <v>-2403.35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>
        <v>2510.6</v>
      </c>
      <c r="Q31" s="30">
        <f t="shared" si="2"/>
        <v>-2510.6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>
        <v>2</v>
      </c>
      <c r="K33" s="26">
        <v>2132.4499999999998</v>
      </c>
      <c r="L33" s="26"/>
      <c r="M33" s="27">
        <f t="shared" si="1"/>
        <v>2132.4499999999998</v>
      </c>
      <c r="N33" s="25">
        <v>1</v>
      </c>
      <c r="O33" s="26">
        <v>812.36</v>
      </c>
      <c r="P33" s="26"/>
      <c r="Q33" s="30">
        <f t="shared" si="2"/>
        <v>812.36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2</v>
      </c>
      <c r="I35" s="25"/>
      <c r="J35" s="25"/>
      <c r="K35" s="26"/>
      <c r="L35" s="26">
        <v>4818.42</v>
      </c>
      <c r="M35" s="27">
        <f t="shared" si="1"/>
        <v>-4818.42</v>
      </c>
      <c r="N35" s="25"/>
      <c r="O35" s="26"/>
      <c r="P35" s="26">
        <v>629.82000000000005</v>
      </c>
      <c r="Q35" s="30">
        <f t="shared" si="2"/>
        <v>-629.82000000000005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>
        <v>1</v>
      </c>
      <c r="K36" s="26">
        <v>1167.77</v>
      </c>
      <c r="L36" s="26">
        <v>5739.08</v>
      </c>
      <c r="M36" s="27">
        <f t="shared" si="1"/>
        <v>-4571.3099999999995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>
        <v>3447</v>
      </c>
      <c r="M37" s="27">
        <f t="shared" si="1"/>
        <v>-3447</v>
      </c>
      <c r="N37" s="25"/>
      <c r="O37" s="26"/>
      <c r="P37" s="26">
        <v>3155.32</v>
      </c>
      <c r="Q37" s="30">
        <f t="shared" si="2"/>
        <v>-3155.32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>
        <v>3</v>
      </c>
      <c r="J40" s="25">
        <v>4</v>
      </c>
      <c r="K40" s="26">
        <f>2515.89+3510.62</f>
        <v>6026.51</v>
      </c>
      <c r="L40" s="26">
        <v>2969.52</v>
      </c>
      <c r="M40" s="27">
        <f t="shared" si="1"/>
        <v>3056.9900000000002</v>
      </c>
      <c r="N40" s="25">
        <v>1</v>
      </c>
      <c r="O40" s="26">
        <v>2526.4299999999998</v>
      </c>
      <c r="P40" s="26"/>
      <c r="Q40" s="30">
        <f t="shared" si="2"/>
        <v>2526.4299999999998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>
        <v>1</v>
      </c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>
        <v>8748.69</v>
      </c>
      <c r="Q42" s="30">
        <f t="shared" si="2"/>
        <v>-8748.69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>
        <v>4869.09</v>
      </c>
      <c r="Q44" s="30">
        <f t="shared" si="2"/>
        <v>-4869.09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>
        <v>2</v>
      </c>
      <c r="J47" s="25">
        <v>4</v>
      </c>
      <c r="K47" s="26">
        <v>2806.45</v>
      </c>
      <c r="L47" s="26"/>
      <c r="M47" s="27">
        <f t="shared" si="1"/>
        <v>2806.45</v>
      </c>
      <c r="N47" s="25">
        <v>1</v>
      </c>
      <c r="O47" s="26">
        <v>1689.85</v>
      </c>
      <c r="P47" s="26">
        <v>757.8</v>
      </c>
      <c r="Q47" s="30">
        <f t="shared" si="2"/>
        <v>932.05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>
        <v>505.2</v>
      </c>
      <c r="M48" s="27">
        <f t="shared" si="1"/>
        <v>-505.2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1760.74</v>
      </c>
      <c r="L49" s="26">
        <v>8977.5499999999993</v>
      </c>
      <c r="M49" s="27">
        <f t="shared" si="1"/>
        <v>-7216.8099999999995</v>
      </c>
      <c r="N49" s="25"/>
      <c r="O49" s="26"/>
      <c r="P49" s="26">
        <v>2253.25</v>
      </c>
      <c r="Q49" s="30">
        <f t="shared" si="2"/>
        <v>-2253.25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>
        <v>2134.4699999999998</v>
      </c>
      <c r="M53" s="27">
        <f t="shared" si="1"/>
        <v>-2134.4699999999998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>
        <v>2</v>
      </c>
      <c r="K55" s="28">
        <v>9951.89</v>
      </c>
      <c r="L55" s="28">
        <v>5415.15</v>
      </c>
      <c r="M55" s="27">
        <f t="shared" si="1"/>
        <v>4536.74</v>
      </c>
      <c r="N55" s="25"/>
      <c r="O55" s="26"/>
      <c r="P55" s="26">
        <v>6889.52</v>
      </c>
      <c r="Q55" s="30">
        <f t="shared" si="2"/>
        <v>-6889.52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>
        <v>1263</v>
      </c>
      <c r="Q57" s="30">
        <f t="shared" si="2"/>
        <v>-1263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>
        <v>3218.3</v>
      </c>
      <c r="Q58" s="30">
        <f t="shared" si="2"/>
        <v>-3218.3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>
        <v>1</v>
      </c>
      <c r="J60" s="25">
        <v>1</v>
      </c>
      <c r="K60" s="26">
        <v>1010.4</v>
      </c>
      <c r="L60" s="26">
        <v>11305.82</v>
      </c>
      <c r="M60" s="27">
        <f t="shared" si="1"/>
        <v>-10295.42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>
        <v>2</v>
      </c>
      <c r="J63" s="25">
        <v>2</v>
      </c>
      <c r="K63" s="26">
        <v>916.94</v>
      </c>
      <c r="L63" s="26">
        <v>333.43</v>
      </c>
      <c r="M63" s="27">
        <f t="shared" si="1"/>
        <v>583.51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>
        <v>1</v>
      </c>
      <c r="K65" s="26">
        <v>1211</v>
      </c>
      <c r="L65" s="26">
        <v>3535.13</v>
      </c>
      <c r="M65" s="27">
        <f t="shared" si="1"/>
        <v>-2324.13</v>
      </c>
      <c r="N65" s="25"/>
      <c r="O65" s="26"/>
      <c r="P65" s="26">
        <v>3873.23</v>
      </c>
      <c r="Q65" s="30">
        <f t="shared" si="2"/>
        <v>-3873.23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>
        <v>2967.23</v>
      </c>
      <c r="M66" s="27">
        <f t="shared" si="1"/>
        <v>-2967.23</v>
      </c>
      <c r="N66" s="25"/>
      <c r="O66" s="26"/>
      <c r="P66" s="26">
        <v>3046.36</v>
      </c>
      <c r="Q66" s="30">
        <f t="shared" si="2"/>
        <v>-3046.36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4</v>
      </c>
      <c r="J69" s="25">
        <v>5</v>
      </c>
      <c r="K69" s="26">
        <v>4511.46</v>
      </c>
      <c r="L69" s="26">
        <v>1881.87</v>
      </c>
      <c r="M69" s="27">
        <f t="shared" si="1"/>
        <v>2629.59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>
        <v>1768.2</v>
      </c>
      <c r="M70" s="27">
        <f t="shared" si="1"/>
        <v>-1768.2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>
        <v>5356.8</v>
      </c>
      <c r="M72" s="27">
        <f t="shared" si="1"/>
        <v>-5356.8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>
        <v>6795.8</v>
      </c>
      <c r="Q74" s="30">
        <f t="shared" ref="Q74:Q137" si="4">O74-P74</f>
        <v>-6795.8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>
        <v>1</v>
      </c>
      <c r="J76" s="25">
        <v>2</v>
      </c>
      <c r="K76" s="26">
        <v>1171.71</v>
      </c>
      <c r="L76" s="26"/>
      <c r="M76" s="27">
        <f t="shared" si="3"/>
        <v>1171.71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>
        <v>-926.2</v>
      </c>
      <c r="L77" s="26">
        <v>1210.44</v>
      </c>
      <c r="M77" s="27">
        <f t="shared" si="3"/>
        <v>-2136.6400000000003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2</v>
      </c>
      <c r="K78" s="26">
        <f>2149.61+1551.39</f>
        <v>3701</v>
      </c>
      <c r="L78" s="26">
        <v>3496.46</v>
      </c>
      <c r="M78" s="27">
        <f t="shared" si="3"/>
        <v>204.53999999999996</v>
      </c>
      <c r="N78" s="25"/>
      <c r="O78" s="26"/>
      <c r="P78" s="26">
        <v>629.82000000000005</v>
      </c>
      <c r="Q78" s="30">
        <f t="shared" si="4"/>
        <v>-629.82000000000005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3</v>
      </c>
      <c r="K79" s="26">
        <f>787.27+1773.25</f>
        <v>2560.52</v>
      </c>
      <c r="L79" s="26">
        <v>5802.02</v>
      </c>
      <c r="M79" s="27">
        <f t="shared" si="3"/>
        <v>-3241.5000000000005</v>
      </c>
      <c r="N79" s="25"/>
      <c r="O79" s="26"/>
      <c r="P79" s="26">
        <v>7707.28</v>
      </c>
      <c r="Q79" s="30">
        <f t="shared" si="4"/>
        <v>-7707.28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4</v>
      </c>
      <c r="J80" s="25">
        <v>5</v>
      </c>
      <c r="K80" s="26">
        <f>601.19+1722.73+2898.11</f>
        <v>5222.0300000000007</v>
      </c>
      <c r="L80" s="26">
        <v>3108.52</v>
      </c>
      <c r="M80" s="27">
        <f t="shared" si="3"/>
        <v>2113.5100000000007</v>
      </c>
      <c r="N80" s="25"/>
      <c r="O80" s="26"/>
      <c r="P80" s="26">
        <v>602.30999999999995</v>
      </c>
      <c r="Q80" s="30">
        <f t="shared" si="4"/>
        <v>-602.30999999999995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>
        <v>615.91999999999996</v>
      </c>
      <c r="M82" s="27">
        <f t="shared" si="3"/>
        <v>-615.91999999999996</v>
      </c>
      <c r="N82" s="25"/>
      <c r="O82" s="26"/>
      <c r="P82" s="26">
        <v>3795.32</v>
      </c>
      <c r="Q82" s="30">
        <f t="shared" si="4"/>
        <v>-3795.32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>
        <v>4656.99</v>
      </c>
      <c r="M83" s="27">
        <f t="shared" si="3"/>
        <v>-4656.99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>
        <v>4651.29</v>
      </c>
      <c r="M88" s="27">
        <f t="shared" si="3"/>
        <v>-4651.29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>
        <v>844.95</v>
      </c>
      <c r="M90" s="27">
        <f t="shared" si="3"/>
        <v>-844.95</v>
      </c>
      <c r="N90" s="25"/>
      <c r="O90" s="26"/>
      <c r="P90" s="26">
        <v>2924.87</v>
      </c>
      <c r="Q90" s="30">
        <f t="shared" si="4"/>
        <v>-2924.87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1</v>
      </c>
      <c r="J91" s="25">
        <v>2</v>
      </c>
      <c r="K91" s="26">
        <f>836.08+252.6</f>
        <v>1088.68</v>
      </c>
      <c r="L91" s="26">
        <v>3746.1</v>
      </c>
      <c r="M91" s="27">
        <f t="shared" si="3"/>
        <v>-2657.42</v>
      </c>
      <c r="N91" s="25"/>
      <c r="O91" s="26"/>
      <c r="P91" s="26">
        <v>4400.09</v>
      </c>
      <c r="Q91" s="30">
        <f t="shared" si="4"/>
        <v>-4400.09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1</v>
      </c>
      <c r="J93" s="25">
        <v>1</v>
      </c>
      <c r="K93" s="26">
        <v>2251.0300000000002</v>
      </c>
      <c r="L93" s="26">
        <v>4051.37</v>
      </c>
      <c r="M93" s="27">
        <f t="shared" si="3"/>
        <v>-1800.3399999999997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2</v>
      </c>
      <c r="J95" s="25">
        <v>3</v>
      </c>
      <c r="K95" s="26">
        <v>3672.63</v>
      </c>
      <c r="L95" s="26"/>
      <c r="M95" s="27">
        <f t="shared" si="3"/>
        <v>3672.63</v>
      </c>
      <c r="N95" s="25"/>
      <c r="O95" s="26"/>
      <c r="P95" s="26">
        <v>3472.56</v>
      </c>
      <c r="Q95" s="30">
        <f t="shared" si="4"/>
        <v>-3472.56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>
        <v>3578.66</v>
      </c>
      <c r="M96" s="27">
        <f t="shared" si="3"/>
        <v>-3578.66</v>
      </c>
      <c r="N96" s="25"/>
      <c r="O96" s="26"/>
      <c r="P96" s="26">
        <v>813.02</v>
      </c>
      <c r="Q96" s="30">
        <f t="shared" si="4"/>
        <v>-813.02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>
        <v>-3115.4</v>
      </c>
      <c r="L97" s="26"/>
      <c r="M97" s="27">
        <f t="shared" si="3"/>
        <v>-3115.4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>
        <v>1</v>
      </c>
      <c r="J99" s="25">
        <v>1</v>
      </c>
      <c r="K99" s="26">
        <v>1000.3</v>
      </c>
      <c r="L99" s="26">
        <v>1290.3800000000001</v>
      </c>
      <c r="M99" s="27">
        <f t="shared" si="3"/>
        <v>-290.08000000000015</v>
      </c>
      <c r="N99" s="25"/>
      <c r="O99" s="26"/>
      <c r="P99" s="26">
        <v>1684</v>
      </c>
      <c r="Q99" s="30">
        <f t="shared" si="4"/>
        <v>-1684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>
        <v>1</v>
      </c>
      <c r="J100" s="25">
        <v>1</v>
      </c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>
        <v>2239.04</v>
      </c>
      <c r="M101" s="27">
        <f t="shared" si="3"/>
        <v>-2239.04</v>
      </c>
      <c r="N101" s="25">
        <v>1</v>
      </c>
      <c r="O101" s="26">
        <v>357.85</v>
      </c>
      <c r="P101" s="26"/>
      <c r="Q101" s="30">
        <f t="shared" si="4"/>
        <v>357.85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>
        <v>886.93</v>
      </c>
      <c r="M103" s="27">
        <f t="shared" si="3"/>
        <v>-886.93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>
        <v>1128.44</v>
      </c>
      <c r="M104" s="27">
        <f t="shared" si="3"/>
        <v>-1128.44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252.6</v>
      </c>
      <c r="M106" s="27">
        <f t="shared" si="3"/>
        <v>-252.6</v>
      </c>
      <c r="N106" s="25"/>
      <c r="O106" s="26"/>
      <c r="P106" s="26">
        <v>2012.37</v>
      </c>
      <c r="Q106" s="30">
        <f t="shared" si="4"/>
        <v>-2012.37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2</v>
      </c>
      <c r="J107" s="25">
        <v>3</v>
      </c>
      <c r="K107" s="26">
        <v>2581.25</v>
      </c>
      <c r="L107" s="26">
        <v>2581.25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>
        <v>2321.69</v>
      </c>
      <c r="M108" s="27">
        <f t="shared" si="3"/>
        <v>-2321.69</v>
      </c>
      <c r="N108" s="25"/>
      <c r="O108" s="26"/>
      <c r="P108" s="26">
        <f>1706.52+2839.03</f>
        <v>4545.55</v>
      </c>
      <c r="Q108" s="30">
        <f t="shared" si="4"/>
        <v>-4545.55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>
        <v>1086.18</v>
      </c>
      <c r="M109" s="27">
        <f t="shared" si="3"/>
        <v>-1086.18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>
        <v>189.45</v>
      </c>
      <c r="M111" s="27">
        <f t="shared" si="3"/>
        <v>-189.45</v>
      </c>
      <c r="N111" s="25"/>
      <c r="O111" s="26"/>
      <c r="P111" s="26">
        <v>6637.97</v>
      </c>
      <c r="Q111" s="30">
        <f t="shared" si="4"/>
        <v>-6637.97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1</v>
      </c>
      <c r="J112" s="25">
        <v>1</v>
      </c>
      <c r="K112" s="26">
        <v>2277.35</v>
      </c>
      <c r="L112" s="26">
        <v>1902.4</v>
      </c>
      <c r="M112" s="27">
        <f t="shared" si="3"/>
        <v>374.94999999999982</v>
      </c>
      <c r="N112" s="25"/>
      <c r="O112" s="26"/>
      <c r="P112" s="26">
        <v>2793.04</v>
      </c>
      <c r="Q112" s="30">
        <f t="shared" si="4"/>
        <v>-2793.04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>
        <v>10086.969999999999</v>
      </c>
      <c r="M114" s="27">
        <f t="shared" si="3"/>
        <v>-10086.969999999999</v>
      </c>
      <c r="N114" s="25"/>
      <c r="O114" s="26"/>
      <c r="P114" s="26">
        <f>2026.43+1037.31</f>
        <v>3063.74</v>
      </c>
      <c r="Q114" s="30">
        <f t="shared" si="4"/>
        <v>-3063.74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>
        <v>3</v>
      </c>
      <c r="J115" s="25">
        <v>4</v>
      </c>
      <c r="K115" s="26">
        <v>3669.53</v>
      </c>
      <c r="L115" s="26">
        <v>4187.8900000000003</v>
      </c>
      <c r="M115" s="27">
        <f t="shared" si="3"/>
        <v>-518.36000000000013</v>
      </c>
      <c r="N115" s="25">
        <v>1</v>
      </c>
      <c r="O115" s="26">
        <v>4522.75</v>
      </c>
      <c r="P115" s="26"/>
      <c r="Q115" s="30">
        <f t="shared" si="4"/>
        <v>4522.75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>
        <v>505.2</v>
      </c>
      <c r="L116" s="26">
        <v>252.6</v>
      </c>
      <c r="M116" s="27">
        <f t="shared" si="3"/>
        <v>252.6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>
        <v>5781.38</v>
      </c>
      <c r="M117" s="27">
        <f t="shared" si="3"/>
        <v>-5781.38</v>
      </c>
      <c r="N117" s="25"/>
      <c r="O117" s="26"/>
      <c r="P117" s="26">
        <v>1333.15</v>
      </c>
      <c r="Q117" s="30">
        <f t="shared" si="4"/>
        <v>-1333.15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>
        <v>1281.19</v>
      </c>
      <c r="M119" s="27">
        <f t="shared" si="3"/>
        <v>-1281.19</v>
      </c>
      <c r="N119" s="25"/>
      <c r="O119" s="26"/>
      <c r="P119" s="26">
        <v>926.2</v>
      </c>
      <c r="Q119" s="30">
        <f t="shared" si="4"/>
        <v>-926.2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1</v>
      </c>
      <c r="J120" s="25">
        <v>1</v>
      </c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>
        <v>1431.4</v>
      </c>
      <c r="Q121" s="30">
        <f t="shared" si="4"/>
        <v>-1431.4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>
        <v>6030.58</v>
      </c>
      <c r="M123" s="27">
        <f t="shared" si="3"/>
        <v>-6030.58</v>
      </c>
      <c r="N123" s="25"/>
      <c r="O123" s="26"/>
      <c r="P123" s="26">
        <v>2379.77</v>
      </c>
      <c r="Q123" s="30">
        <f t="shared" si="4"/>
        <v>-2379.77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>
        <v>589.4</v>
      </c>
      <c r="L124" s="26"/>
      <c r="M124" s="27">
        <f t="shared" si="3"/>
        <v>589.4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>
        <v>5377.21</v>
      </c>
      <c r="M125" s="27">
        <f t="shared" si="3"/>
        <v>-5377.21</v>
      </c>
      <c r="N125" s="25"/>
      <c r="O125" s="26"/>
      <c r="P125" s="26">
        <f>6337.46+1280.91</f>
        <v>7618.37</v>
      </c>
      <c r="Q125" s="30">
        <f t="shared" si="4"/>
        <v>-7618.37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2511.7399999999998</v>
      </c>
      <c r="M127" s="27">
        <f t="shared" si="3"/>
        <v>-2511.7399999999998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>
        <v>1</v>
      </c>
      <c r="K129" s="26">
        <v>1620.66</v>
      </c>
      <c r="L129" s="26">
        <v>2867.6</v>
      </c>
      <c r="M129" s="27">
        <f t="shared" si="3"/>
        <v>-1246.9399999999998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>
        <v>3019.84</v>
      </c>
      <c r="M131" s="27">
        <f t="shared" si="3"/>
        <v>-3019.84</v>
      </c>
      <c r="N131" s="25"/>
      <c r="O131" s="26"/>
      <c r="P131" s="26">
        <v>2382.52</v>
      </c>
      <c r="Q131" s="30">
        <f t="shared" si="4"/>
        <v>-2382.52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>
        <v>469.92</v>
      </c>
      <c r="M133" s="27">
        <f t="shared" si="3"/>
        <v>-469.92</v>
      </c>
      <c r="N133" s="25"/>
      <c r="O133" s="26"/>
      <c r="P133" s="26">
        <f>2215.1+14914.32</f>
        <v>17129.419999999998</v>
      </c>
      <c r="Q133" s="30">
        <f t="shared" si="4"/>
        <v>-17129.419999999998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>
        <v>3469.04</v>
      </c>
      <c r="M135" s="27">
        <f t="shared" si="3"/>
        <v>-3469.04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2</v>
      </c>
      <c r="I136" s="25">
        <v>1</v>
      </c>
      <c r="J136" s="25">
        <v>1</v>
      </c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>
        <v>926.2</v>
      </c>
      <c r="M138" s="27">
        <f t="shared" ref="M138:M178" si="5">K138-L138</f>
        <v>-926.2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1</v>
      </c>
      <c r="I139" s="25"/>
      <c r="J139" s="25"/>
      <c r="K139" s="26"/>
      <c r="L139" s="26">
        <v>2353.81</v>
      </c>
      <c r="M139" s="27">
        <f t="shared" si="5"/>
        <v>-2353.81</v>
      </c>
      <c r="N139" s="25"/>
      <c r="O139" s="26"/>
      <c r="P139" s="26">
        <v>2526</v>
      </c>
      <c r="Q139" s="30">
        <f t="shared" si="6"/>
        <v>-2526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1</v>
      </c>
      <c r="J148" s="25">
        <v>1</v>
      </c>
      <c r="K148" s="26">
        <v>707.28</v>
      </c>
      <c r="L148" s="26">
        <v>3270.43</v>
      </c>
      <c r="M148" s="27">
        <f t="shared" si="5"/>
        <v>-2563.1499999999996</v>
      </c>
      <c r="N148" s="25">
        <v>1</v>
      </c>
      <c r="O148" s="26">
        <v>2576.1</v>
      </c>
      <c r="P148" s="26">
        <v>13117.75</v>
      </c>
      <c r="Q148" s="30">
        <f t="shared" si="6"/>
        <v>-10541.65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>
        <v>6667.26</v>
      </c>
      <c r="M150" s="27">
        <f t="shared" si="5"/>
        <v>-6667.26</v>
      </c>
      <c r="N150" s="25"/>
      <c r="O150" s="26"/>
      <c r="P150" s="26">
        <v>18674.96</v>
      </c>
      <c r="Q150" s="30">
        <f t="shared" si="6"/>
        <v>-18674.96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>
        <v>2023.68</v>
      </c>
      <c r="M154" s="27">
        <f t="shared" si="5"/>
        <v>-2023.68</v>
      </c>
      <c r="N154" s="25">
        <v>1</v>
      </c>
      <c r="O154" s="26">
        <v>1028.03</v>
      </c>
      <c r="P154" s="26"/>
      <c r="Q154" s="30">
        <f t="shared" si="6"/>
        <v>1028.03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>
        <v>1</v>
      </c>
      <c r="J155" s="25">
        <v>1</v>
      </c>
      <c r="K155" s="26">
        <v>126.3</v>
      </c>
      <c r="L155" s="26"/>
      <c r="M155" s="27">
        <f t="shared" si="5"/>
        <v>126.3</v>
      </c>
      <c r="N155" s="25">
        <v>1</v>
      </c>
      <c r="O155" s="26">
        <v>1431.4</v>
      </c>
      <c r="P155" s="26">
        <v>381.13</v>
      </c>
      <c r="Q155" s="30">
        <f t="shared" si="6"/>
        <v>1050.27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>
        <v>5784.18</v>
      </c>
      <c r="M157" s="27">
        <f t="shared" si="5"/>
        <v>-5784.18</v>
      </c>
      <c r="N157" s="25"/>
      <c r="O157" s="26"/>
      <c r="P157" s="26">
        <v>1597.62</v>
      </c>
      <c r="Q157" s="30">
        <f t="shared" si="6"/>
        <v>-1597.62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-1</v>
      </c>
      <c r="I158" s="25">
        <v>1</v>
      </c>
      <c r="J158" s="25">
        <v>1</v>
      </c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>
        <v>7484.69</v>
      </c>
      <c r="M161" s="27">
        <f t="shared" si="5"/>
        <v>-7484.69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>
        <v>1</v>
      </c>
      <c r="J163" s="25">
        <v>1</v>
      </c>
      <c r="K163" s="26">
        <v>555.72</v>
      </c>
      <c r="L163" s="26">
        <v>5925.64</v>
      </c>
      <c r="M163" s="27">
        <f t="shared" si="5"/>
        <v>-5369.92</v>
      </c>
      <c r="N163" s="25">
        <v>1</v>
      </c>
      <c r="O163" s="26">
        <v>1507.78</v>
      </c>
      <c r="P163" s="26">
        <v>4965.3999999999996</v>
      </c>
      <c r="Q163" s="30">
        <f t="shared" si="6"/>
        <v>-3457.62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>
        <v>757.8</v>
      </c>
      <c r="M164" s="27">
        <f t="shared" si="5"/>
        <v>-757.8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8232.25</v>
      </c>
      <c r="Q167" s="30">
        <f t="shared" si="6"/>
        <v>-8232.25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1</v>
      </c>
      <c r="J170" s="25">
        <v>2</v>
      </c>
      <c r="K170" s="26">
        <v>1900.21</v>
      </c>
      <c r="L170" s="26">
        <v>4266</v>
      </c>
      <c r="M170" s="27">
        <f t="shared" si="5"/>
        <v>-2365.79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3</v>
      </c>
      <c r="J171" s="25">
        <v>5</v>
      </c>
      <c r="K171" s="26">
        <f>5027.91+559.93</f>
        <v>5587.84</v>
      </c>
      <c r="L171" s="26">
        <v>14167.26</v>
      </c>
      <c r="M171" s="27">
        <f t="shared" si="5"/>
        <v>-8579.42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>
        <v>757.8</v>
      </c>
      <c r="L173" s="26"/>
      <c r="M173" s="27">
        <f t="shared" si="5"/>
        <v>757.8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2</v>
      </c>
      <c r="I174" s="25"/>
      <c r="J174" s="25"/>
      <c r="K174" s="26"/>
      <c r="L174" s="26">
        <v>1096.71</v>
      </c>
      <c r="M174" s="27">
        <f t="shared" si="5"/>
        <v>-1096.71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>
        <v>1</v>
      </c>
      <c r="J176" s="25">
        <v>1</v>
      </c>
      <c r="K176" s="26">
        <v>694.71</v>
      </c>
      <c r="L176" s="26"/>
      <c r="M176" s="27">
        <f t="shared" si="5"/>
        <v>694.71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4</v>
      </c>
      <c r="J177" s="25">
        <v>4</v>
      </c>
      <c r="K177" s="28">
        <v>1515.6</v>
      </c>
      <c r="L177" s="28"/>
      <c r="M177" s="27">
        <f t="shared" si="5"/>
        <v>1515.6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>
        <v>1</v>
      </c>
      <c r="J178" s="25">
        <v>1</v>
      </c>
      <c r="K178" s="26">
        <v>1852.4</v>
      </c>
      <c r="L178" s="26">
        <v>2231.3000000000002</v>
      </c>
      <c r="M178" s="27">
        <f t="shared" si="5"/>
        <v>-378.90000000000009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49</v>
      </c>
      <c r="I179" s="44">
        <f t="shared" si="7"/>
        <v>60</v>
      </c>
      <c r="J179" s="44">
        <f t="shared" si="7"/>
        <v>88</v>
      </c>
      <c r="K179" s="45">
        <f t="shared" si="7"/>
        <v>93554.370000000039</v>
      </c>
      <c r="L179" s="45">
        <f t="shared" si="7"/>
        <v>258632.39</v>
      </c>
      <c r="M179" s="45">
        <f t="shared" si="7"/>
        <v>-165078.01999999999</v>
      </c>
      <c r="N179" s="44">
        <f t="shared" si="7"/>
        <v>12</v>
      </c>
      <c r="O179" s="45">
        <f t="shared" si="7"/>
        <v>19176.8</v>
      </c>
      <c r="P179" s="45">
        <f t="shared" si="7"/>
        <v>202280.32000000001</v>
      </c>
      <c r="Q179" s="45">
        <f t="shared" si="7"/>
        <v>-183103.51999999996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41" workbookViewId="0">
      <selection activeCell="L179" sqref="L179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>
        <v>7465.28</v>
      </c>
      <c r="M10" s="27">
        <f t="shared" ref="M10:M73" si="1">K10-L10</f>
        <v>-7465.28</v>
      </c>
      <c r="N10" s="25"/>
      <c r="O10" s="26"/>
      <c r="P10" s="26">
        <v>2586.9299999999998</v>
      </c>
      <c r="Q10" s="30">
        <f t="shared" ref="Q10:Q73" si="2">O10-P10</f>
        <v>-2586.9299999999998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1</v>
      </c>
      <c r="J11" s="25">
        <v>1</v>
      </c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4400.91</v>
      </c>
      <c r="M14" s="27">
        <f t="shared" si="1"/>
        <v>-4400.91</v>
      </c>
      <c r="N14" s="25"/>
      <c r="O14" s="26"/>
      <c r="P14" s="26">
        <v>1142.26</v>
      </c>
      <c r="Q14" s="30">
        <f t="shared" si="2"/>
        <v>-1142.26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>
        <v>1</v>
      </c>
      <c r="J15" s="25">
        <v>2</v>
      </c>
      <c r="K15" s="26">
        <v>1889.03</v>
      </c>
      <c r="L15" s="26">
        <v>10585.96</v>
      </c>
      <c r="M15" s="27">
        <f t="shared" si="1"/>
        <v>-8696.9299999999985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>
        <v>1953.44</v>
      </c>
      <c r="M16" s="27">
        <f t="shared" si="1"/>
        <v>-1953.44</v>
      </c>
      <c r="N16" s="25"/>
      <c r="O16" s="26"/>
      <c r="P16" s="26">
        <f>17277.16+673.6</f>
        <v>17950.759999999998</v>
      </c>
      <c r="Q16" s="30">
        <f t="shared" si="2"/>
        <v>-17950.759999999998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2</v>
      </c>
      <c r="J18" s="25">
        <v>3</v>
      </c>
      <c r="K18" s="26">
        <v>2113.59</v>
      </c>
      <c r="L18" s="26">
        <v>12741.3</v>
      </c>
      <c r="M18" s="27">
        <f t="shared" si="1"/>
        <v>-10627.71</v>
      </c>
      <c r="N18" s="25"/>
      <c r="O18" s="26"/>
      <c r="P18" s="26">
        <v>12846.09</v>
      </c>
      <c r="Q18" s="30">
        <f t="shared" si="2"/>
        <v>-12846.09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2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>
        <v>1948.81</v>
      </c>
      <c r="M20" s="27">
        <f t="shared" si="1"/>
        <v>-1948.81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1</v>
      </c>
      <c r="J22" s="25">
        <v>1</v>
      </c>
      <c r="K22" s="26">
        <v>202.08</v>
      </c>
      <c r="L22" s="26">
        <v>2512.73</v>
      </c>
      <c r="M22" s="27">
        <f t="shared" si="1"/>
        <v>-2310.65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>
        <v>1</v>
      </c>
      <c r="J24" s="25">
        <v>1</v>
      </c>
      <c r="K24" s="26">
        <v>416.79</v>
      </c>
      <c r="L24" s="26">
        <v>4110.3900000000003</v>
      </c>
      <c r="M24" s="27">
        <f t="shared" si="1"/>
        <v>-3693.6000000000004</v>
      </c>
      <c r="N24" s="25"/>
      <c r="O24" s="26"/>
      <c r="P24" s="26">
        <v>1333.23</v>
      </c>
      <c r="Q24" s="30">
        <f t="shared" si="2"/>
        <v>-1333.23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>
        <v>1010.4</v>
      </c>
      <c r="M25" s="27">
        <f t="shared" si="1"/>
        <v>-1010.4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>
        <v>1</v>
      </c>
      <c r="J26" s="25">
        <v>1</v>
      </c>
      <c r="K26" s="26">
        <v>968.6</v>
      </c>
      <c r="L26" s="26">
        <v>1921.78</v>
      </c>
      <c r="M26" s="27">
        <f t="shared" si="1"/>
        <v>-953.18</v>
      </c>
      <c r="N26" s="25">
        <v>1</v>
      </c>
      <c r="O26" s="26"/>
      <c r="P26" s="26">
        <v>4231.05</v>
      </c>
      <c r="Q26" s="30">
        <f t="shared" si="2"/>
        <v>-4231.05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>
        <v>1</v>
      </c>
      <c r="J27" s="25">
        <v>1</v>
      </c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>
        <v>2</v>
      </c>
      <c r="J28" s="25">
        <v>3</v>
      </c>
      <c r="K28" s="26">
        <v>1325.64</v>
      </c>
      <c r="L28" s="26">
        <v>1881.36</v>
      </c>
      <c r="M28" s="27">
        <f t="shared" si="1"/>
        <v>-555.7199999999998</v>
      </c>
      <c r="N28" s="25">
        <v>1</v>
      </c>
      <c r="O28" s="26">
        <v>155.65</v>
      </c>
      <c r="P28" s="26">
        <v>155.65</v>
      </c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>
        <v>3941.58</v>
      </c>
      <c r="M31" s="27">
        <f t="shared" si="1"/>
        <v>-3941.58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>
        <v>1</v>
      </c>
      <c r="J33" s="25">
        <v>1</v>
      </c>
      <c r="K33" s="26">
        <v>500.15</v>
      </c>
      <c r="L33" s="26">
        <v>7446.04</v>
      </c>
      <c r="M33" s="27">
        <f t="shared" si="1"/>
        <v>-6945.89</v>
      </c>
      <c r="N33" s="25"/>
      <c r="O33" s="26"/>
      <c r="P33" s="26">
        <v>812.36</v>
      </c>
      <c r="Q33" s="30">
        <f t="shared" si="2"/>
        <v>-812.36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>
        <v>2</v>
      </c>
      <c r="J36" s="25">
        <v>3</v>
      </c>
      <c r="K36" s="26">
        <f>1304.59+361.22</f>
        <v>1665.81</v>
      </c>
      <c r="L36" s="26">
        <v>2713.68</v>
      </c>
      <c r="M36" s="27">
        <f t="shared" si="1"/>
        <v>-1047.8699999999999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>
        <v>8944.57</v>
      </c>
      <c r="M37" s="27">
        <f t="shared" si="1"/>
        <v>-8944.57</v>
      </c>
      <c r="N37" s="25"/>
      <c r="O37" s="26"/>
      <c r="P37" s="26">
        <v>2366.5300000000002</v>
      </c>
      <c r="Q37" s="30">
        <f t="shared" si="2"/>
        <v>-2366.5300000000002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>
        <v>1</v>
      </c>
      <c r="J40" s="25">
        <v>1</v>
      </c>
      <c r="K40" s="26">
        <v>358.5</v>
      </c>
      <c r="L40" s="26">
        <v>6026.51</v>
      </c>
      <c r="M40" s="27">
        <f t="shared" si="1"/>
        <v>-5668.01</v>
      </c>
      <c r="N40" s="25">
        <v>1</v>
      </c>
      <c r="O40" s="26">
        <v>1513.84</v>
      </c>
      <c r="P40" s="26">
        <v>4040.27</v>
      </c>
      <c r="Q40" s="30">
        <f t="shared" si="2"/>
        <v>-2526.4300000000003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>
        <v>1</v>
      </c>
      <c r="J41" s="25">
        <v>1</v>
      </c>
      <c r="K41" s="26">
        <v>948.44</v>
      </c>
      <c r="L41" s="26">
        <v>948.44</v>
      </c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4797.66</v>
      </c>
      <c r="M42" s="27">
        <f t="shared" si="1"/>
        <v>-4797.66</v>
      </c>
      <c r="N42" s="25"/>
      <c r="O42" s="26"/>
      <c r="P42" s="26">
        <v>9723.7000000000007</v>
      </c>
      <c r="Q42" s="30">
        <f t="shared" si="2"/>
        <v>-9723.7000000000007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>
        <v>2806.45</v>
      </c>
      <c r="M47" s="27">
        <f t="shared" si="1"/>
        <v>-2806.45</v>
      </c>
      <c r="N47" s="25"/>
      <c r="O47" s="26"/>
      <c r="P47" s="26">
        <v>4846.5200000000004</v>
      </c>
      <c r="Q47" s="30">
        <f t="shared" si="2"/>
        <v>-4846.5200000000004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>
        <v>1760.74</v>
      </c>
      <c r="M49" s="27">
        <f t="shared" si="1"/>
        <v>-1760.74</v>
      </c>
      <c r="N49" s="25"/>
      <c r="O49" s="26"/>
      <c r="P49" s="26">
        <v>952.5</v>
      </c>
      <c r="Q49" s="30">
        <f t="shared" si="2"/>
        <v>-952.5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2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>
        <v>4029.83</v>
      </c>
      <c r="M53" s="27">
        <f t="shared" si="1"/>
        <v>-4029.83</v>
      </c>
      <c r="N53" s="25"/>
      <c r="O53" s="26"/>
      <c r="P53" s="26">
        <f>1263+2888.38</f>
        <v>4151.38</v>
      </c>
      <c r="Q53" s="30">
        <f t="shared" si="2"/>
        <v>-4151.38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>
        <v>9951.89</v>
      </c>
      <c r="M55" s="27">
        <f t="shared" si="1"/>
        <v>-9951.89</v>
      </c>
      <c r="N55" s="25">
        <v>1</v>
      </c>
      <c r="O55" s="26">
        <v>7567.82</v>
      </c>
      <c r="P55" s="26">
        <v>7567.82</v>
      </c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>
        <v>2812.28</v>
      </c>
      <c r="M58" s="27">
        <f t="shared" si="1"/>
        <v>-2812.28</v>
      </c>
      <c r="N58" s="25"/>
      <c r="O58" s="26"/>
      <c r="P58" s="26">
        <v>9453.07</v>
      </c>
      <c r="Q58" s="30">
        <f t="shared" si="2"/>
        <v>-9453.07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>
        <v>4582.17</v>
      </c>
      <c r="M60" s="27">
        <f t="shared" si="1"/>
        <v>-4582.17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>
        <v>916.94</v>
      </c>
      <c r="M63" s="27">
        <f t="shared" si="1"/>
        <v>-916.94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/>
      <c r="J65" s="25"/>
      <c r="K65" s="26"/>
      <c r="L65" s="26">
        <v>4418.17</v>
      </c>
      <c r="M65" s="27">
        <f t="shared" si="1"/>
        <v>-4418.17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2</v>
      </c>
      <c r="J66" s="25">
        <v>4</v>
      </c>
      <c r="K66" s="26">
        <v>3090.14</v>
      </c>
      <c r="L66" s="26">
        <v>3725.21</v>
      </c>
      <c r="M66" s="27">
        <f t="shared" si="1"/>
        <v>-635.07000000000016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5168.22</v>
      </c>
      <c r="M69" s="27">
        <f t="shared" si="1"/>
        <v>-5168.22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>
        <v>9257.5400000000009</v>
      </c>
      <c r="M72" s="27">
        <f t="shared" si="1"/>
        <v>-9257.5400000000009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>
        <v>2</v>
      </c>
      <c r="J74" s="25">
        <v>2</v>
      </c>
      <c r="K74" s="26">
        <v>1561.83</v>
      </c>
      <c r="L74" s="26"/>
      <c r="M74" s="27">
        <f t="shared" ref="M74:M137" si="3">K74-L74</f>
        <v>1561.83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1</v>
      </c>
      <c r="J75" s="25">
        <v>1</v>
      </c>
      <c r="K75" s="26">
        <v>1599.8</v>
      </c>
      <c r="L75" s="26">
        <v>1599.8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>
        <v>9716.2800000000007</v>
      </c>
      <c r="M76" s="27">
        <f t="shared" si="3"/>
        <v>-9716.2800000000007</v>
      </c>
      <c r="N76" s="25"/>
      <c r="O76" s="26"/>
      <c r="P76" s="26">
        <v>4020.68</v>
      </c>
      <c r="Q76" s="30">
        <f t="shared" si="4"/>
        <v>-4020.68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>
        <v>5562.66</v>
      </c>
      <c r="M78" s="27">
        <f t="shared" si="3"/>
        <v>-5562.66</v>
      </c>
      <c r="N78" s="25">
        <v>1</v>
      </c>
      <c r="O78" s="26">
        <v>1484.93</v>
      </c>
      <c r="P78" s="26">
        <v>3175.88</v>
      </c>
      <c r="Q78" s="30">
        <f t="shared" si="4"/>
        <v>-1690.95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>
        <v>9973.68</v>
      </c>
      <c r="M79" s="27">
        <f t="shared" si="3"/>
        <v>-9973.68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2</v>
      </c>
      <c r="K80" s="26">
        <f>1980.13+2246.69</f>
        <v>4226.82</v>
      </c>
      <c r="L80" s="26">
        <v>8355.65</v>
      </c>
      <c r="M80" s="27">
        <f t="shared" si="3"/>
        <v>-4128.83</v>
      </c>
      <c r="N80" s="25"/>
      <c r="O80" s="26"/>
      <c r="P80" s="26">
        <v>4079.26</v>
      </c>
      <c r="Q80" s="30">
        <f t="shared" si="4"/>
        <v>-4079.26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1</v>
      </c>
      <c r="J82" s="25">
        <v>3</v>
      </c>
      <c r="K82" s="26">
        <v>5553.6</v>
      </c>
      <c r="L82" s="26">
        <v>7928.7</v>
      </c>
      <c r="M82" s="27">
        <f t="shared" si="3"/>
        <v>-2375.0999999999995</v>
      </c>
      <c r="N82" s="25">
        <v>1</v>
      </c>
      <c r="O82" s="26">
        <v>1256.48</v>
      </c>
      <c r="P82" s="26">
        <v>1256.48</v>
      </c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3</v>
      </c>
      <c r="I83" s="25">
        <v>6</v>
      </c>
      <c r="J83" s="25">
        <v>9</v>
      </c>
      <c r="K83" s="26">
        <v>5729.59</v>
      </c>
      <c r="L83" s="26"/>
      <c r="M83" s="27">
        <f t="shared" si="3"/>
        <v>5729.59</v>
      </c>
      <c r="N83" s="25">
        <v>1</v>
      </c>
      <c r="O83" s="26">
        <v>5138.41</v>
      </c>
      <c r="P83" s="26"/>
      <c r="Q83" s="30">
        <f t="shared" si="4"/>
        <v>5138.41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>
        <v>1</v>
      </c>
      <c r="K84" s="26">
        <v>1167.8800000000001</v>
      </c>
      <c r="L84" s="26">
        <v>1167.8800000000001</v>
      </c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>
        <v>789.8</v>
      </c>
      <c r="M88" s="27">
        <f t="shared" si="3"/>
        <v>-789.8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>
        <v>2</v>
      </c>
      <c r="J90" s="25">
        <v>2</v>
      </c>
      <c r="K90" s="26">
        <v>2680.93</v>
      </c>
      <c r="L90" s="26">
        <v>600.17999999999995</v>
      </c>
      <c r="M90" s="27">
        <f t="shared" si="3"/>
        <v>2080.75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>
        <v>2</v>
      </c>
      <c r="J91" s="25">
        <v>3</v>
      </c>
      <c r="K91" s="26">
        <f>5748.73+4142.22</f>
        <v>9890.9500000000007</v>
      </c>
      <c r="L91" s="26">
        <v>10979.63</v>
      </c>
      <c r="M91" s="27">
        <f t="shared" si="3"/>
        <v>-1088.6799999999985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2251.0300000000002</v>
      </c>
      <c r="M93" s="27">
        <f t="shared" si="3"/>
        <v>-2251.0300000000002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>
        <v>3672.63</v>
      </c>
      <c r="M95" s="27">
        <f t="shared" si="3"/>
        <v>-3672.63</v>
      </c>
      <c r="N95" s="25">
        <v>1</v>
      </c>
      <c r="O95" s="26">
        <v>2310.34</v>
      </c>
      <c r="P95" s="26">
        <f>2310.34+1465.6</f>
        <v>3775.94</v>
      </c>
      <c r="Q95" s="30">
        <f t="shared" si="4"/>
        <v>-1465.6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297.23</v>
      </c>
      <c r="L96" s="26">
        <v>10120.629999999999</v>
      </c>
      <c r="M96" s="27">
        <f t="shared" si="3"/>
        <v>-9823.4</v>
      </c>
      <c r="N96" s="25"/>
      <c r="O96" s="26"/>
      <c r="P96" s="26">
        <v>1776.02</v>
      </c>
      <c r="Q96" s="30">
        <f t="shared" si="4"/>
        <v>-1776.02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4</v>
      </c>
      <c r="I98" s="25">
        <v>6</v>
      </c>
      <c r="J98" s="25">
        <v>8</v>
      </c>
      <c r="K98" s="26">
        <f>131.56+4911.94</f>
        <v>5043.5</v>
      </c>
      <c r="L98" s="26">
        <v>4911.9399999999996</v>
      </c>
      <c r="M98" s="27">
        <f t="shared" si="3"/>
        <v>131.5600000000004</v>
      </c>
      <c r="N98" s="25">
        <v>4</v>
      </c>
      <c r="O98" s="26">
        <v>2579.42</v>
      </c>
      <c r="P98" s="26">
        <v>2579.42</v>
      </c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>
        <v>3</v>
      </c>
      <c r="J99" s="25">
        <v>5</v>
      </c>
      <c r="K99" s="26">
        <f>5125.51+1499.31</f>
        <v>6624.82</v>
      </c>
      <c r="L99" s="26">
        <v>6125.81</v>
      </c>
      <c r="M99" s="27">
        <f t="shared" si="3"/>
        <v>499.00999999999931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>
        <v>1347.2</v>
      </c>
      <c r="L100" s="26">
        <v>1347.2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1</v>
      </c>
      <c r="K101" s="28">
        <v>689.6</v>
      </c>
      <c r="L101" s="28">
        <v>1222.8900000000001</v>
      </c>
      <c r="M101" s="27">
        <f t="shared" si="3"/>
        <v>-533.29000000000008</v>
      </c>
      <c r="N101" s="25"/>
      <c r="O101" s="26"/>
      <c r="P101" s="26">
        <v>357.85</v>
      </c>
      <c r="Q101" s="30">
        <f t="shared" si="4"/>
        <v>-357.85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>
        <v>1</v>
      </c>
      <c r="K103" s="28">
        <v>1800.73</v>
      </c>
      <c r="L103" s="28">
        <v>9498.2000000000007</v>
      </c>
      <c r="M103" s="27">
        <f t="shared" si="3"/>
        <v>-7697.4700000000012</v>
      </c>
      <c r="N103" s="25">
        <v>1</v>
      </c>
      <c r="O103" s="26">
        <v>6462.63</v>
      </c>
      <c r="P103" s="26">
        <v>6462.63</v>
      </c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2</v>
      </c>
      <c r="K104" s="26">
        <f>1184.69+724.97</f>
        <v>1909.66</v>
      </c>
      <c r="L104" s="26">
        <v>2595.6</v>
      </c>
      <c r="M104" s="27">
        <f t="shared" si="3"/>
        <v>-685.93999999999983</v>
      </c>
      <c r="N104" s="25"/>
      <c r="O104" s="26"/>
      <c r="P104" s="26">
        <v>2269.7600000000002</v>
      </c>
      <c r="Q104" s="30">
        <f t="shared" si="4"/>
        <v>-2269.7600000000002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>
        <v>1469.63</v>
      </c>
      <c r="Q106" s="30">
        <f t="shared" si="4"/>
        <v>-1469.63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1</v>
      </c>
      <c r="I108" s="25"/>
      <c r="J108" s="25"/>
      <c r="K108" s="26"/>
      <c r="L108" s="26"/>
      <c r="M108" s="27">
        <f t="shared" si="3"/>
        <v>0</v>
      </c>
      <c r="N108" s="25"/>
      <c r="O108" s="26"/>
      <c r="P108" s="26">
        <v>1086.43</v>
      </c>
      <c r="Q108" s="30">
        <f t="shared" si="4"/>
        <v>-1086.43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>
        <v>5853.51</v>
      </c>
      <c r="M109" s="27">
        <f t="shared" si="3"/>
        <v>-5853.51</v>
      </c>
      <c r="N109" s="25"/>
      <c r="O109" s="26"/>
      <c r="P109" s="26">
        <f>11359.7+4753.94</f>
        <v>16113.64</v>
      </c>
      <c r="Q109" s="30">
        <f t="shared" si="4"/>
        <v>-16113.64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>
        <v>1812.76</v>
      </c>
      <c r="M111" s="27">
        <f t="shared" si="3"/>
        <v>-1812.76</v>
      </c>
      <c r="N111" s="25"/>
      <c r="O111" s="26"/>
      <c r="P111" s="26">
        <v>3991.08</v>
      </c>
      <c r="Q111" s="30">
        <f t="shared" si="4"/>
        <v>-3991.08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>
        <v>6207.17</v>
      </c>
      <c r="M112" s="27">
        <f t="shared" si="3"/>
        <v>-6207.17</v>
      </c>
      <c r="N112" s="25">
        <v>1</v>
      </c>
      <c r="O112" s="26">
        <v>1409.15</v>
      </c>
      <c r="P112" s="26"/>
      <c r="Q112" s="30">
        <f t="shared" si="4"/>
        <v>1409.15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>
        <v>1</v>
      </c>
      <c r="K114" s="26">
        <v>2730.39</v>
      </c>
      <c r="L114" s="26"/>
      <c r="M114" s="27">
        <f t="shared" si="3"/>
        <v>2730.39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>
        <v>1</v>
      </c>
      <c r="J115" s="25">
        <v>1</v>
      </c>
      <c r="K115" s="26">
        <v>442.05</v>
      </c>
      <c r="L115" s="26">
        <v>5861.15</v>
      </c>
      <c r="M115" s="27">
        <f t="shared" si="3"/>
        <v>-5419.0999999999995</v>
      </c>
      <c r="N115" s="25"/>
      <c r="O115" s="26"/>
      <c r="P115" s="26">
        <v>5280.55</v>
      </c>
      <c r="Q115" s="30">
        <f t="shared" si="4"/>
        <v>-5280.55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>
        <v>505.2</v>
      </c>
      <c r="M116" s="27">
        <f t="shared" si="3"/>
        <v>-505.2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>
        <v>3207.89</v>
      </c>
      <c r="M117" s="27">
        <f t="shared" si="3"/>
        <v>-3207.89</v>
      </c>
      <c r="N117" s="25"/>
      <c r="O117" s="26"/>
      <c r="P117" s="26">
        <v>7807.39</v>
      </c>
      <c r="Q117" s="30">
        <f t="shared" si="4"/>
        <v>-7807.39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>
        <v>1</v>
      </c>
      <c r="J119" s="25">
        <v>2</v>
      </c>
      <c r="K119" s="26">
        <v>3559.32</v>
      </c>
      <c r="L119" s="26">
        <v>4545.87</v>
      </c>
      <c r="M119" s="27">
        <f t="shared" si="3"/>
        <v>-986.54999999999973</v>
      </c>
      <c r="N119" s="25"/>
      <c r="O119" s="26"/>
      <c r="P119" s="26">
        <v>202.08</v>
      </c>
      <c r="Q119" s="30">
        <f t="shared" si="4"/>
        <v>-202.08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>
        <v>1599.8</v>
      </c>
      <c r="L120" s="26">
        <v>1599.8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>
        <v>1</v>
      </c>
      <c r="K123" s="26">
        <v>2624.57</v>
      </c>
      <c r="L123" s="26">
        <v>11724.06</v>
      </c>
      <c r="M123" s="27">
        <f t="shared" si="3"/>
        <v>-9099.49</v>
      </c>
      <c r="N123" s="25"/>
      <c r="O123" s="26"/>
      <c r="P123" s="26">
        <v>4712.28</v>
      </c>
      <c r="Q123" s="30">
        <f t="shared" si="4"/>
        <v>-4712.28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>
        <v>589.4</v>
      </c>
      <c r="M124" s="27">
        <f t="shared" si="3"/>
        <v>-589.4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>
        <v>5</v>
      </c>
      <c r="J125" s="25">
        <v>6</v>
      </c>
      <c r="K125" s="26">
        <f>757.8+808.32+606.24</f>
        <v>2172.3599999999997</v>
      </c>
      <c r="L125" s="26">
        <v>4659.6000000000004</v>
      </c>
      <c r="M125" s="27">
        <f t="shared" si="3"/>
        <v>-2487.2400000000007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>
        <v>2153.27</v>
      </c>
      <c r="Q127" s="30">
        <f t="shared" si="4"/>
        <v>-2153.27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>
        <v>4387.16</v>
      </c>
      <c r="M129" s="27">
        <f t="shared" si="3"/>
        <v>-4387.16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1</v>
      </c>
      <c r="J130" s="25">
        <v>1</v>
      </c>
      <c r="K130" s="26">
        <v>1111.44</v>
      </c>
      <c r="L130" s="26">
        <v>1111.44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>
        <v>4506.24</v>
      </c>
      <c r="M131" s="27">
        <f t="shared" si="3"/>
        <v>-4506.24</v>
      </c>
      <c r="N131" s="25"/>
      <c r="O131" s="26"/>
      <c r="P131" s="26">
        <v>12510.65</v>
      </c>
      <c r="Q131" s="30">
        <f t="shared" si="4"/>
        <v>-12510.65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1</v>
      </c>
      <c r="J133" s="25">
        <v>1</v>
      </c>
      <c r="K133" s="26">
        <v>1714.67</v>
      </c>
      <c r="L133" s="26">
        <v>3087.13</v>
      </c>
      <c r="M133" s="27">
        <f t="shared" si="3"/>
        <v>-1372.46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>
        <v>3</v>
      </c>
      <c r="J135" s="25">
        <v>3</v>
      </c>
      <c r="K135" s="26">
        <f>2222.88+808.32</f>
        <v>3031.2000000000003</v>
      </c>
      <c r="L135" s="26">
        <v>3031.2</v>
      </c>
      <c r="M135" s="27">
        <f t="shared" si="3"/>
        <v>0</v>
      </c>
      <c r="N135" s="25"/>
      <c r="O135" s="26"/>
      <c r="P135" s="26">
        <v>3839.52</v>
      </c>
      <c r="Q135" s="30">
        <f t="shared" si="4"/>
        <v>-3839.52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>
        <v>1431.4</v>
      </c>
      <c r="L136" s="26">
        <v>1431.4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>
        <v>1</v>
      </c>
      <c r="I139" s="25">
        <v>2</v>
      </c>
      <c r="J139" s="25">
        <v>4</v>
      </c>
      <c r="K139" s="26">
        <f>1748.83+725.82</f>
        <v>2474.65</v>
      </c>
      <c r="L139" s="26">
        <v>8257.39</v>
      </c>
      <c r="M139" s="27">
        <f t="shared" si="5"/>
        <v>-5782.74</v>
      </c>
      <c r="N139" s="25"/>
      <c r="O139" s="26"/>
      <c r="P139" s="26">
        <v>3487.14</v>
      </c>
      <c r="Q139" s="30">
        <f t="shared" si="6"/>
        <v>-3487.14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-1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-1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1</v>
      </c>
      <c r="J148" s="25">
        <v>2</v>
      </c>
      <c r="K148" s="26">
        <v>986.24</v>
      </c>
      <c r="L148" s="26">
        <v>4964.2700000000004</v>
      </c>
      <c r="M148" s="27">
        <f t="shared" si="5"/>
        <v>-3978.0300000000007</v>
      </c>
      <c r="N148" s="25"/>
      <c r="O148" s="26"/>
      <c r="P148" s="26">
        <v>7602.29</v>
      </c>
      <c r="Q148" s="30">
        <f t="shared" si="6"/>
        <v>-7602.29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2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>
        <v>714.02</v>
      </c>
      <c r="M154" s="27">
        <f t="shared" si="5"/>
        <v>-714.02</v>
      </c>
      <c r="N154" s="25"/>
      <c r="O154" s="26"/>
      <c r="P154" s="26">
        <v>1028.03</v>
      </c>
      <c r="Q154" s="30">
        <f t="shared" si="6"/>
        <v>-1028.03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>
        <v>126.3</v>
      </c>
      <c r="M155" s="27">
        <f t="shared" si="5"/>
        <v>-126.3</v>
      </c>
      <c r="N155" s="25"/>
      <c r="O155" s="26"/>
      <c r="P155" s="26">
        <v>1431.4</v>
      </c>
      <c r="Q155" s="30">
        <f t="shared" si="6"/>
        <v>-1431.4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>
        <v>1</v>
      </c>
      <c r="K157" s="26">
        <v>1557.03</v>
      </c>
      <c r="L157" s="26">
        <v>5467.47</v>
      </c>
      <c r="M157" s="27">
        <f t="shared" si="5"/>
        <v>-3910.4400000000005</v>
      </c>
      <c r="N157" s="25"/>
      <c r="O157" s="26"/>
      <c r="P157" s="26">
        <v>4780.55</v>
      </c>
      <c r="Q157" s="30">
        <f t="shared" si="6"/>
        <v>-4780.55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>
        <v>589.4</v>
      </c>
      <c r="L158" s="26">
        <v>589.4</v>
      </c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>
        <v>2556.31</v>
      </c>
      <c r="M159" s="27">
        <f t="shared" si="5"/>
        <v>-2556.31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>
        <v>252.6</v>
      </c>
      <c r="M161" s="27">
        <f t="shared" si="5"/>
        <v>-252.6</v>
      </c>
      <c r="N161" s="25"/>
      <c r="O161" s="26"/>
      <c r="P161" s="26">
        <v>8268.39</v>
      </c>
      <c r="Q161" s="30">
        <f t="shared" si="6"/>
        <v>-8268.39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416.79</v>
      </c>
      <c r="L163" s="26">
        <v>10726.54</v>
      </c>
      <c r="M163" s="27">
        <f t="shared" si="5"/>
        <v>-10309.75</v>
      </c>
      <c r="N163" s="25"/>
      <c r="O163" s="26"/>
      <c r="P163" s="26">
        <v>1507.78</v>
      </c>
      <c r="Q163" s="30">
        <f t="shared" si="6"/>
        <v>-1507.78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>
        <v>1</v>
      </c>
      <c r="J165" s="25">
        <v>1</v>
      </c>
      <c r="K165" s="26">
        <v>1010.4</v>
      </c>
      <c r="L165" s="26">
        <v>1010.4</v>
      </c>
      <c r="M165" s="27">
        <f t="shared" si="5"/>
        <v>0</v>
      </c>
      <c r="N165" s="25"/>
      <c r="O165" s="26"/>
      <c r="P165" s="26">
        <v>757.8</v>
      </c>
      <c r="Q165" s="30">
        <f t="shared" si="6"/>
        <v>-757.8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505.2</v>
      </c>
      <c r="Q167" s="30">
        <f t="shared" si="6"/>
        <v>-505.2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3</v>
      </c>
      <c r="J170" s="25">
        <v>3</v>
      </c>
      <c r="K170" s="26">
        <v>823.48</v>
      </c>
      <c r="L170" s="26">
        <v>4566.32</v>
      </c>
      <c r="M170" s="27">
        <f t="shared" si="5"/>
        <v>-3742.8399999999997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3</v>
      </c>
      <c r="J171" s="25">
        <v>3</v>
      </c>
      <c r="K171" s="26">
        <v>3618.24</v>
      </c>
      <c r="L171" s="26">
        <v>8457.68</v>
      </c>
      <c r="M171" s="27">
        <f t="shared" si="5"/>
        <v>-4839.4400000000005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>
        <v>757.8</v>
      </c>
      <c r="M173" s="27">
        <f t="shared" si="5"/>
        <v>-757.8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>
        <v>1134.81</v>
      </c>
      <c r="M174" s="27">
        <f t="shared" si="5"/>
        <v>-1134.81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>
        <v>4</v>
      </c>
      <c r="J176" s="25">
        <v>5</v>
      </c>
      <c r="K176" s="26">
        <f>101.04+1259.8</f>
        <v>1360.84</v>
      </c>
      <c r="L176" s="26">
        <v>3059.16</v>
      </c>
      <c r="M176" s="27">
        <f t="shared" si="5"/>
        <v>-1698.32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3</v>
      </c>
      <c r="I177" s="25"/>
      <c r="J177" s="25"/>
      <c r="K177" s="28"/>
      <c r="L177" s="28">
        <v>1515.6</v>
      </c>
      <c r="M177" s="27">
        <f t="shared" si="5"/>
        <v>-1515.6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>
        <v>1852.4</v>
      </c>
      <c r="M178" s="27">
        <f t="shared" si="5"/>
        <v>-1852.4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63</v>
      </c>
      <c r="I179" s="44">
        <f t="shared" si="7"/>
        <v>71</v>
      </c>
      <c r="J179" s="44">
        <f t="shared" si="7"/>
        <v>100</v>
      </c>
      <c r="K179" s="45">
        <f t="shared" si="7"/>
        <v>96857.18</v>
      </c>
      <c r="L179" s="45">
        <f t="shared" si="7"/>
        <v>353329.9200000001</v>
      </c>
      <c r="M179" s="45">
        <f t="shared" si="7"/>
        <v>-256472.73999999993</v>
      </c>
      <c r="N179" s="44">
        <f t="shared" si="7"/>
        <v>14</v>
      </c>
      <c r="O179" s="45">
        <f t="shared" si="7"/>
        <v>29878.670000000002</v>
      </c>
      <c r="P179" s="45">
        <f t="shared" si="7"/>
        <v>202449.13999999998</v>
      </c>
      <c r="Q179" s="45">
        <f t="shared" si="7"/>
        <v>-172570.47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workbookViewId="0">
      <selection activeCell="P84" sqref="P8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>
        <v>463.1</v>
      </c>
      <c r="L11" s="26">
        <v>463.1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>
        <v>2113.59</v>
      </c>
      <c r="M18" s="27">
        <f t="shared" si="1"/>
        <v>-2113.59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>
        <v>1</v>
      </c>
      <c r="J26" s="25">
        <v>3</v>
      </c>
      <c r="K26" s="26">
        <v>1850.38</v>
      </c>
      <c r="L26" s="26">
        <v>968.6</v>
      </c>
      <c r="M26" s="27">
        <f t="shared" si="1"/>
        <v>881.78000000000009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>
        <v>757.8</v>
      </c>
      <c r="L27" s="26">
        <v>757.8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500.15</v>
      </c>
      <c r="M33" s="27">
        <f t="shared" si="1"/>
        <v>-500.15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>
        <v>1</v>
      </c>
      <c r="O40" s="26">
        <v>4274</v>
      </c>
      <c r="P40" s="26"/>
      <c r="Q40" s="30">
        <f t="shared" si="2"/>
        <v>4274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>
        <v>757.8</v>
      </c>
      <c r="L41" s="26">
        <v>757.8</v>
      </c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1</v>
      </c>
      <c r="J48" s="25">
        <v>1</v>
      </c>
      <c r="K48" s="26">
        <v>252.6</v>
      </c>
      <c r="L48" s="26">
        <v>252.6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1561.83</v>
      </c>
      <c r="M74" s="27">
        <f t="shared" ref="M74:M137" si="3">K74-L74</f>
        <v>-1561.83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>
        <v>5729.59</v>
      </c>
      <c r="M83" s="27">
        <f t="shared" si="3"/>
        <v>-5729.59</v>
      </c>
      <c r="N83" s="25"/>
      <c r="O83" s="26"/>
      <c r="P83" s="26">
        <v>5138.41</v>
      </c>
      <c r="Q83" s="30">
        <f t="shared" si="4"/>
        <v>-5138.41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3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>
        <v>131.56</v>
      </c>
      <c r="M98" s="27">
        <f t="shared" si="3"/>
        <v>-131.56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>
        <v>1</v>
      </c>
      <c r="K99" s="26">
        <v>2843.27</v>
      </c>
      <c r="L99" s="26"/>
      <c r="M99" s="27">
        <f t="shared" si="3"/>
        <v>2843.27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>
        <v>689.6</v>
      </c>
      <c r="M101" s="27">
        <f t="shared" si="3"/>
        <v>-689.6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>
        <v>1184.69</v>
      </c>
      <c r="M104" s="27">
        <f t="shared" si="3"/>
        <v>-1184.69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1</v>
      </c>
      <c r="J112" s="25">
        <v>1</v>
      </c>
      <c r="K112" s="26">
        <v>1867.81</v>
      </c>
      <c r="L112" s="26"/>
      <c r="M112" s="27">
        <f t="shared" si="3"/>
        <v>1867.81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>
        <v>2730.39</v>
      </c>
      <c r="M114" s="27">
        <f t="shared" si="3"/>
        <v>-2730.39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/>
      <c r="J123" s="25"/>
      <c r="K123" s="26"/>
      <c r="L123" s="26">
        <v>2624.57</v>
      </c>
      <c r="M123" s="27">
        <f t="shared" si="3"/>
        <v>-2624.57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2</v>
      </c>
      <c r="I125" s="25">
        <v>3</v>
      </c>
      <c r="J125" s="25">
        <v>3</v>
      </c>
      <c r="K125" s="26">
        <v>1919.76</v>
      </c>
      <c r="L125" s="26"/>
      <c r="M125" s="27">
        <f t="shared" si="3"/>
        <v>1919.76</v>
      </c>
      <c r="N125" s="25">
        <v>1</v>
      </c>
      <c r="O125" s="26">
        <v>4546.8</v>
      </c>
      <c r="P125" s="26"/>
      <c r="Q125" s="30">
        <f t="shared" si="4"/>
        <v>4546.8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>
        <v>1</v>
      </c>
      <c r="K131" s="26">
        <v>1167.77</v>
      </c>
      <c r="L131" s="26"/>
      <c r="M131" s="27">
        <f t="shared" si="3"/>
        <v>1167.77</v>
      </c>
      <c r="N131" s="25">
        <v>2</v>
      </c>
      <c r="O131" s="26">
        <v>7050.51</v>
      </c>
      <c r="P131" s="26"/>
      <c r="Q131" s="30">
        <f t="shared" si="4"/>
        <v>7050.51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1</v>
      </c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>
        <v>725.82</v>
      </c>
      <c r="M139" s="27">
        <f t="shared" si="5"/>
        <v>-725.82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>
        <v>252.6</v>
      </c>
      <c r="L140" s="26"/>
      <c r="M140" s="27">
        <f t="shared" si="5"/>
        <v>252.6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-4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5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1010.4</v>
      </c>
      <c r="P167" s="26"/>
      <c r="Q167" s="30">
        <f t="shared" si="6"/>
        <v>1010.4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-2</v>
      </c>
      <c r="I168" s="25"/>
      <c r="J168" s="25"/>
      <c r="K168" s="26">
        <v>1515.6</v>
      </c>
      <c r="L168" s="26"/>
      <c r="M168" s="27">
        <f t="shared" si="5"/>
        <v>1515.6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3618.24</v>
      </c>
      <c r="M171" s="27">
        <f t="shared" si="5"/>
        <v>-3618.24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>
        <v>2020.8</v>
      </c>
      <c r="L172" s="26"/>
      <c r="M172" s="27">
        <f t="shared" si="5"/>
        <v>2020.8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>
        <v>1360.84</v>
      </c>
      <c r="M176" s="27">
        <f t="shared" si="5"/>
        <v>-1360.84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29</v>
      </c>
      <c r="I179" s="44">
        <f t="shared" si="7"/>
        <v>6</v>
      </c>
      <c r="J179" s="44">
        <f t="shared" si="7"/>
        <v>10</v>
      </c>
      <c r="K179" s="45">
        <f t="shared" si="7"/>
        <v>15669.29</v>
      </c>
      <c r="L179" s="45">
        <f t="shared" si="7"/>
        <v>26170.77</v>
      </c>
      <c r="M179" s="45">
        <f t="shared" si="7"/>
        <v>-10501.48</v>
      </c>
      <c r="N179" s="44">
        <f t="shared" si="7"/>
        <v>5</v>
      </c>
      <c r="O179" s="45">
        <f t="shared" si="7"/>
        <v>16881.71</v>
      </c>
      <c r="P179" s="45">
        <f t="shared" si="7"/>
        <v>5138.41</v>
      </c>
      <c r="Q179" s="45">
        <f t="shared" si="7"/>
        <v>11743.300000000001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1" workbookViewId="0"/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>
        <v>2</v>
      </c>
      <c r="K10" s="26">
        <v>5222.54</v>
      </c>
      <c r="L10" s="26"/>
      <c r="M10" s="27">
        <f t="shared" ref="M10:M73" si="1">K10-L10</f>
        <v>5222.54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>
        <v>1</v>
      </c>
      <c r="K11" s="26">
        <v>1078.46</v>
      </c>
      <c r="L11" s="26">
        <v>1078.46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>
        <v>1</v>
      </c>
      <c r="J27" s="25">
        <v>1</v>
      </c>
      <c r="K27" s="26">
        <v>336.8</v>
      </c>
      <c r="L27" s="26">
        <v>336.8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168.4</v>
      </c>
      <c r="L31" s="26"/>
      <c r="M31" s="27">
        <f t="shared" si="1"/>
        <v>168.4</v>
      </c>
      <c r="N31" s="25">
        <v>1</v>
      </c>
      <c r="O31" s="26">
        <v>2884.49</v>
      </c>
      <c r="P31" s="26"/>
      <c r="Q31" s="30">
        <f t="shared" si="2"/>
        <v>2884.49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>
        <v>2</v>
      </c>
      <c r="J32" s="25">
        <v>2</v>
      </c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>
        <v>2</v>
      </c>
      <c r="K36" s="26">
        <v>2197.62</v>
      </c>
      <c r="L36" s="26"/>
      <c r="M36" s="27">
        <f t="shared" si="1"/>
        <v>2197.62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2</v>
      </c>
      <c r="J37" s="25">
        <v>3</v>
      </c>
      <c r="K37" s="26">
        <v>6680.59</v>
      </c>
      <c r="L37" s="26"/>
      <c r="M37" s="27">
        <f t="shared" si="1"/>
        <v>6680.59</v>
      </c>
      <c r="N37" s="25">
        <v>1</v>
      </c>
      <c r="O37" s="26">
        <v>2215.37</v>
      </c>
      <c r="P37" s="26"/>
      <c r="Q37" s="30">
        <f t="shared" si="2"/>
        <v>2215.37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1</v>
      </c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>
        <v>1</v>
      </c>
      <c r="J47" s="25">
        <v>1</v>
      </c>
      <c r="K47" s="26">
        <v>416.79</v>
      </c>
      <c r="L47" s="26"/>
      <c r="M47" s="27">
        <f t="shared" si="1"/>
        <v>416.79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2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2</v>
      </c>
      <c r="J53" s="25">
        <v>4</v>
      </c>
      <c r="K53" s="28">
        <v>2409.38</v>
      </c>
      <c r="L53" s="28"/>
      <c r="M53" s="27">
        <f t="shared" si="1"/>
        <v>2409.38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2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>
        <v>1</v>
      </c>
      <c r="J59" s="25">
        <v>1</v>
      </c>
      <c r="K59" s="26">
        <v>421</v>
      </c>
      <c r="L59" s="26">
        <v>421</v>
      </c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3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2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2</v>
      </c>
      <c r="J69" s="25">
        <v>5</v>
      </c>
      <c r="K69" s="26">
        <v>6538.12</v>
      </c>
      <c r="L69" s="26"/>
      <c r="M69" s="27">
        <f t="shared" si="1"/>
        <v>6538.12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5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2</v>
      </c>
      <c r="J74" s="25">
        <v>2</v>
      </c>
      <c r="K74" s="26">
        <v>2786.18</v>
      </c>
      <c r="L74" s="26"/>
      <c r="M74" s="27">
        <f t="shared" ref="M74:M137" si="3">K74-L74</f>
        <v>2786.18</v>
      </c>
      <c r="N74" s="25">
        <v>1</v>
      </c>
      <c r="O74" s="26">
        <v>1216.0899999999999</v>
      </c>
      <c r="P74" s="26"/>
      <c r="Q74" s="30">
        <f t="shared" ref="Q74:Q137" si="4">O74-P74</f>
        <v>1216.0899999999999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1</v>
      </c>
      <c r="J75" s="25">
        <v>1</v>
      </c>
      <c r="K75" s="26">
        <v>252.6</v>
      </c>
      <c r="L75" s="26">
        <v>252.6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2</v>
      </c>
      <c r="K79" s="26">
        <v>753.38</v>
      </c>
      <c r="L79" s="26"/>
      <c r="M79" s="27">
        <f t="shared" si="3"/>
        <v>753.38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>
        <v>1</v>
      </c>
      <c r="K93" s="26">
        <v>2028.07</v>
      </c>
      <c r="L93" s="26"/>
      <c r="M93" s="27">
        <f t="shared" si="3"/>
        <v>2028.07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>
        <v>3</v>
      </c>
      <c r="J98" s="25">
        <v>3</v>
      </c>
      <c r="K98" s="26">
        <v>2294.85</v>
      </c>
      <c r="L98" s="26"/>
      <c r="M98" s="27">
        <f t="shared" si="3"/>
        <v>2294.85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>
        <v>1</v>
      </c>
      <c r="J104" s="25">
        <v>1</v>
      </c>
      <c r="K104" s="26">
        <v>853.79</v>
      </c>
      <c r="L104" s="26"/>
      <c r="M104" s="27">
        <f t="shared" si="3"/>
        <v>853.79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1</v>
      </c>
      <c r="J107" s="25">
        <v>1</v>
      </c>
      <c r="K107" s="26">
        <v>589.4</v>
      </c>
      <c r="L107" s="26">
        <v>589.4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1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>
        <v>1</v>
      </c>
      <c r="J115" s="25">
        <v>1</v>
      </c>
      <c r="K115" s="26">
        <v>1720.51</v>
      </c>
      <c r="L115" s="26"/>
      <c r="M115" s="27">
        <f t="shared" si="3"/>
        <v>1720.51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4</v>
      </c>
      <c r="J117" s="25">
        <v>8</v>
      </c>
      <c r="K117" s="26">
        <v>8190.35</v>
      </c>
      <c r="L117" s="26"/>
      <c r="M117" s="27">
        <f t="shared" si="3"/>
        <v>8190.35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3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>
        <v>1</v>
      </c>
      <c r="O121" s="26">
        <v>1046.24</v>
      </c>
      <c r="P121" s="26"/>
      <c r="Q121" s="30">
        <f t="shared" si="4"/>
        <v>1046.24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2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2</v>
      </c>
      <c r="I127" s="25">
        <v>1</v>
      </c>
      <c r="J127" s="25">
        <v>1</v>
      </c>
      <c r="K127" s="26">
        <v>555.72</v>
      </c>
      <c r="L127" s="26"/>
      <c r="M127" s="27">
        <f t="shared" si="3"/>
        <v>555.72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>
        <v>1</v>
      </c>
      <c r="O133" s="26">
        <v>3576.63</v>
      </c>
      <c r="P133" s="26"/>
      <c r="Q133" s="30">
        <f t="shared" si="4"/>
        <v>3576.63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1</v>
      </c>
      <c r="J134" s="25">
        <v>1</v>
      </c>
      <c r="K134" s="26">
        <v>252.6</v>
      </c>
      <c r="L134" s="26">
        <v>252.6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2</v>
      </c>
      <c r="J135" s="25">
        <v>2</v>
      </c>
      <c r="K135" s="26">
        <v>3031.2</v>
      </c>
      <c r="L135" s="26"/>
      <c r="M135" s="27">
        <f t="shared" si="3"/>
        <v>3031.2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>
        <v>1</v>
      </c>
      <c r="J137" s="25">
        <v>1</v>
      </c>
      <c r="K137" s="26">
        <v>370.48</v>
      </c>
      <c r="L137" s="26"/>
      <c r="M137" s="27">
        <f t="shared" si="3"/>
        <v>370.48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>
        <v>1</v>
      </c>
      <c r="J139" s="25">
        <v>1</v>
      </c>
      <c r="K139" s="26">
        <v>416.79</v>
      </c>
      <c r="L139" s="26"/>
      <c r="M139" s="27">
        <f t="shared" si="5"/>
        <v>416.79</v>
      </c>
      <c r="N139" s="25">
        <v>1</v>
      </c>
      <c r="O139" s="26">
        <v>837.66</v>
      </c>
      <c r="P139" s="26"/>
      <c r="Q139" s="30">
        <f t="shared" si="6"/>
        <v>837.66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>
        <v>252.6</v>
      </c>
      <c r="M140" s="27">
        <f t="shared" si="5"/>
        <v>-252.6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>
        <v>1</v>
      </c>
      <c r="O144" s="26">
        <v>1852.4</v>
      </c>
      <c r="P144" s="26"/>
      <c r="Q144" s="30">
        <f t="shared" si="6"/>
        <v>1852.4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>
        <v>2</v>
      </c>
      <c r="J154" s="25">
        <v>2</v>
      </c>
      <c r="K154" s="26">
        <v>796.03</v>
      </c>
      <c r="L154" s="26"/>
      <c r="M154" s="27">
        <f t="shared" si="5"/>
        <v>796.03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2</v>
      </c>
      <c r="J157" s="25">
        <v>2</v>
      </c>
      <c r="K157" s="26">
        <v>2611.4</v>
      </c>
      <c r="L157" s="26"/>
      <c r="M157" s="27">
        <f t="shared" si="5"/>
        <v>2611.4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>
        <v>2</v>
      </c>
      <c r="J160" s="25">
        <v>2</v>
      </c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>
        <v>1</v>
      </c>
      <c r="K163" s="26">
        <v>3852.01</v>
      </c>
      <c r="L163" s="26"/>
      <c r="M163" s="27">
        <f t="shared" si="5"/>
        <v>3852.01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>
        <v>1515.6</v>
      </c>
      <c r="M168" s="27">
        <f t="shared" si="5"/>
        <v>-1515.6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2</v>
      </c>
      <c r="J171" s="25">
        <v>2</v>
      </c>
      <c r="K171" s="26">
        <v>1852.91</v>
      </c>
      <c r="L171" s="26"/>
      <c r="M171" s="27">
        <f t="shared" si="5"/>
        <v>1852.91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>
        <v>2020.8</v>
      </c>
      <c r="M172" s="27">
        <f t="shared" si="5"/>
        <v>-2020.8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6</v>
      </c>
      <c r="J174" s="25">
        <v>7</v>
      </c>
      <c r="K174" s="26">
        <v>4920.24</v>
      </c>
      <c r="L174" s="26"/>
      <c r="M174" s="27">
        <f t="shared" si="5"/>
        <v>4920.24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>
        <v>2</v>
      </c>
      <c r="J175" s="25">
        <v>2</v>
      </c>
      <c r="K175" s="26">
        <v>2105</v>
      </c>
      <c r="L175" s="26">
        <v>2105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3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63</v>
      </c>
      <c r="I179" s="44">
        <f t="shared" si="7"/>
        <v>48</v>
      </c>
      <c r="J179" s="44">
        <f t="shared" si="7"/>
        <v>67</v>
      </c>
      <c r="K179" s="45">
        <f t="shared" si="7"/>
        <v>65703.210000000006</v>
      </c>
      <c r="L179" s="45">
        <f t="shared" si="7"/>
        <v>8824.86</v>
      </c>
      <c r="M179" s="45">
        <f t="shared" si="7"/>
        <v>56878.350000000006</v>
      </c>
      <c r="N179" s="44">
        <f t="shared" si="7"/>
        <v>7</v>
      </c>
      <c r="O179" s="45">
        <f t="shared" si="7"/>
        <v>13628.88</v>
      </c>
      <c r="P179" s="45">
        <f t="shared" si="7"/>
        <v>0</v>
      </c>
      <c r="Q179" s="45">
        <f t="shared" si="7"/>
        <v>13628.88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1" workbookViewId="0">
      <selection activeCell="I185" sqref="I185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2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2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-2</v>
      </c>
      <c r="I19" s="25"/>
      <c r="J19" s="25"/>
      <c r="K19" s="26">
        <v>147.35</v>
      </c>
      <c r="L19" s="26"/>
      <c r="M19" s="27">
        <f t="shared" si="1"/>
        <v>147.35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2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926.2</v>
      </c>
      <c r="L23" s="26"/>
      <c r="M23" s="27">
        <f t="shared" si="1"/>
        <v>926.2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3</v>
      </c>
      <c r="J25" s="25">
        <v>3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>
        <v>1094.5999999999999</v>
      </c>
      <c r="L32" s="26">
        <v>1094.5999999999999</v>
      </c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>
        <v>1</v>
      </c>
      <c r="J34" s="25">
        <v>1</v>
      </c>
      <c r="K34" s="26">
        <v>378.9</v>
      </c>
      <c r="L34" s="26">
        <v>378.9</v>
      </c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4</v>
      </c>
      <c r="J35" s="25">
        <v>4</v>
      </c>
      <c r="K35" s="26">
        <v>1770.73</v>
      </c>
      <c r="L35" s="26"/>
      <c r="M35" s="27">
        <f t="shared" si="1"/>
        <v>1770.73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2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>
        <v>2</v>
      </c>
      <c r="O57" s="26">
        <v>1270.27</v>
      </c>
      <c r="P57" s="26"/>
      <c r="Q57" s="30">
        <f t="shared" si="2"/>
        <v>1270.27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1</v>
      </c>
      <c r="K58" s="26">
        <v>416.79</v>
      </c>
      <c r="L58" s="26"/>
      <c r="M58" s="27">
        <f t="shared" si="1"/>
        <v>416.79</v>
      </c>
      <c r="N58" s="25">
        <v>3</v>
      </c>
      <c r="O58" s="26">
        <f>6153.91+15119.52</f>
        <v>21273.43</v>
      </c>
      <c r="P58" s="26"/>
      <c r="Q58" s="30">
        <f t="shared" si="2"/>
        <v>21273.43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>
        <v>1</v>
      </c>
      <c r="J60" s="25">
        <v>1</v>
      </c>
      <c r="K60" s="26">
        <v>1588.1</v>
      </c>
      <c r="L60" s="26"/>
      <c r="M60" s="27">
        <f t="shared" si="1"/>
        <v>1588.1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>
        <v>1</v>
      </c>
      <c r="K80" s="26">
        <v>1466.76</v>
      </c>
      <c r="L80" s="26"/>
      <c r="M80" s="27">
        <f t="shared" si="3"/>
        <v>1466.76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>
        <v>1</v>
      </c>
      <c r="K90" s="26">
        <v>2427.38</v>
      </c>
      <c r="L90" s="26"/>
      <c r="M90" s="27">
        <f t="shared" si="3"/>
        <v>2427.38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>
        <v>1</v>
      </c>
      <c r="K91" s="26">
        <v>4756.3</v>
      </c>
      <c r="L91" s="26"/>
      <c r="M91" s="27">
        <f t="shared" si="3"/>
        <v>4756.3</v>
      </c>
      <c r="N91" s="25">
        <v>1</v>
      </c>
      <c r="O91" s="26">
        <v>1518.65</v>
      </c>
      <c r="P91" s="26"/>
      <c r="Q91" s="30">
        <f t="shared" si="4"/>
        <v>1518.65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>
        <v>1</v>
      </c>
      <c r="J92" s="25">
        <v>1</v>
      </c>
      <c r="K92" s="26">
        <v>589.4</v>
      </c>
      <c r="L92" s="26">
        <v>589.4</v>
      </c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>
        <v>2</v>
      </c>
      <c r="J97" s="25">
        <v>2</v>
      </c>
      <c r="K97" s="26">
        <v>2428.75</v>
      </c>
      <c r="L97" s="26">
        <v>2428.75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>
        <v>1</v>
      </c>
      <c r="J99" s="25">
        <v>1</v>
      </c>
      <c r="K99" s="26">
        <v>647.5</v>
      </c>
      <c r="L99" s="26"/>
      <c r="M99" s="27">
        <f t="shared" si="3"/>
        <v>647.5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1</v>
      </c>
      <c r="J118" s="25">
        <v>2</v>
      </c>
      <c r="K118" s="26">
        <v>2293.79</v>
      </c>
      <c r="L118" s="26">
        <v>2293.79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5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>
        <v>1</v>
      </c>
      <c r="J133" s="25">
        <v>1</v>
      </c>
      <c r="K133" s="26">
        <v>1919.2</v>
      </c>
      <c r="L133" s="26"/>
      <c r="M133" s="27">
        <f t="shared" si="3"/>
        <v>1919.2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2</v>
      </c>
      <c r="J134" s="25">
        <v>2</v>
      </c>
      <c r="K134" s="26">
        <v>1852.4</v>
      </c>
      <c r="L134" s="26">
        <v>1852.4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2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>
        <v>2</v>
      </c>
      <c r="K139" s="26">
        <v>6552.11</v>
      </c>
      <c r="L139" s="26"/>
      <c r="M139" s="27">
        <f t="shared" si="5"/>
        <v>6552.11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-1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>
        <v>1</v>
      </c>
      <c r="J156" s="25">
        <v>1</v>
      </c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>
        <v>2105</v>
      </c>
      <c r="L160" s="26">
        <v>2105</v>
      </c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2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>
        <v>1</v>
      </c>
      <c r="J162" s="25">
        <v>1</v>
      </c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1599.8</v>
      </c>
      <c r="L168" s="26"/>
      <c r="M168" s="27">
        <f t="shared" si="5"/>
        <v>1599.8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>
        <v>1</v>
      </c>
      <c r="J172" s="25">
        <v>1</v>
      </c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-1</v>
      </c>
      <c r="I177" s="25"/>
      <c r="J177" s="25"/>
      <c r="K177" s="28">
        <v>1431.4</v>
      </c>
      <c r="L177" s="28"/>
      <c r="M177" s="27">
        <f t="shared" si="5"/>
        <v>1431.4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54</v>
      </c>
      <c r="I179" s="44">
        <f t="shared" si="7"/>
        <v>21</v>
      </c>
      <c r="J179" s="44">
        <f t="shared" si="7"/>
        <v>27</v>
      </c>
      <c r="K179" s="45">
        <f t="shared" si="7"/>
        <v>36392.460000000014</v>
      </c>
      <c r="L179" s="45">
        <f t="shared" si="7"/>
        <v>10742.84</v>
      </c>
      <c r="M179" s="45">
        <f t="shared" si="7"/>
        <v>25649.620000000003</v>
      </c>
      <c r="N179" s="44">
        <f t="shared" si="7"/>
        <v>6</v>
      </c>
      <c r="O179" s="45">
        <f t="shared" si="7"/>
        <v>24062.350000000002</v>
      </c>
      <c r="P179" s="45">
        <f t="shared" si="7"/>
        <v>0</v>
      </c>
      <c r="Q179" s="45">
        <f t="shared" si="7"/>
        <v>24062.350000000002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4" workbookViewId="0">
      <selection activeCell="D189" sqref="D189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-2</v>
      </c>
      <c r="I10" s="25">
        <v>2</v>
      </c>
      <c r="J10" s="25">
        <v>2</v>
      </c>
      <c r="K10" s="26">
        <v>2507.6</v>
      </c>
      <c r="L10" s="26"/>
      <c r="M10" s="27">
        <f t="shared" ref="M10:M73" si="1">K10-L10</f>
        <v>2507.6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>
        <v>1</v>
      </c>
      <c r="J11" s="25">
        <v>1</v>
      </c>
      <c r="K11" s="26">
        <v>757.8</v>
      </c>
      <c r="L11" s="26">
        <v>757.8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1</v>
      </c>
      <c r="J14" s="25">
        <v>2</v>
      </c>
      <c r="K14" s="26">
        <v>1862.61</v>
      </c>
      <c r="L14" s="26"/>
      <c r="M14" s="27">
        <f t="shared" si="1"/>
        <v>1862.61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-1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>
        <v>-2</v>
      </c>
      <c r="J17" s="25">
        <v>-2</v>
      </c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4</v>
      </c>
      <c r="I18" s="25">
        <v>1</v>
      </c>
      <c r="J18" s="25">
        <v>1</v>
      </c>
      <c r="K18" s="26">
        <v>536.78</v>
      </c>
      <c r="L18" s="26"/>
      <c r="M18" s="27">
        <f t="shared" si="1"/>
        <v>536.78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8</v>
      </c>
      <c r="I19" s="25">
        <v>4</v>
      </c>
      <c r="J19" s="25">
        <v>4</v>
      </c>
      <c r="K19" s="26"/>
      <c r="L19" s="26">
        <v>147.35</v>
      </c>
      <c r="M19" s="27">
        <f t="shared" si="1"/>
        <v>-147.35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-1</v>
      </c>
      <c r="I23" s="25">
        <v>-1</v>
      </c>
      <c r="J23" s="25">
        <v>1</v>
      </c>
      <c r="K23" s="26"/>
      <c r="L23" s="26">
        <v>926.2</v>
      </c>
      <c r="M23" s="27">
        <f t="shared" si="1"/>
        <v>-926.2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-2</v>
      </c>
      <c r="I24" s="25"/>
      <c r="J24" s="25">
        <v>2</v>
      </c>
      <c r="K24" s="26">
        <v>2459.65</v>
      </c>
      <c r="L24" s="26"/>
      <c r="M24" s="27">
        <f t="shared" si="1"/>
        <v>2459.65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6</v>
      </c>
      <c r="I25" s="25">
        <v>-10</v>
      </c>
      <c r="J25" s="25">
        <v>-10</v>
      </c>
      <c r="K25" s="26">
        <v>-936</v>
      </c>
      <c r="L25" s="26">
        <v>-936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-1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>
        <v>-1</v>
      </c>
      <c r="J27" s="25">
        <v>-1</v>
      </c>
      <c r="K27" s="26">
        <v>-336.8</v>
      </c>
      <c r="L27" s="26">
        <v>-336.8</v>
      </c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4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-1</v>
      </c>
      <c r="I29" s="25">
        <v>1</v>
      </c>
      <c r="J29" s="25">
        <v>1</v>
      </c>
      <c r="K29" s="26">
        <v>336.8</v>
      </c>
      <c r="L29" s="26">
        <v>336.8</v>
      </c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>
        <v>1</v>
      </c>
      <c r="K31" s="26">
        <v>463.1</v>
      </c>
      <c r="L31" s="26"/>
      <c r="M31" s="27">
        <f t="shared" si="1"/>
        <v>463.1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>
        <v>2</v>
      </c>
      <c r="J33" s="25">
        <v>4</v>
      </c>
      <c r="K33" s="26">
        <v>8343.67</v>
      </c>
      <c r="L33" s="26"/>
      <c r="M33" s="27">
        <f t="shared" si="1"/>
        <v>8343.67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1</v>
      </c>
      <c r="J35" s="25">
        <v>2</v>
      </c>
      <c r="K35" s="26">
        <v>2564.4</v>
      </c>
      <c r="L35" s="26"/>
      <c r="M35" s="27">
        <f t="shared" si="1"/>
        <v>2564.4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>
        <v>-2</v>
      </c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2</v>
      </c>
      <c r="I39" s="25"/>
      <c r="J39" s="25">
        <v>1</v>
      </c>
      <c r="K39" s="26">
        <v>240</v>
      </c>
      <c r="L39" s="26">
        <v>240</v>
      </c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>
        <v>-1</v>
      </c>
      <c r="J43" s="25">
        <v>-1</v>
      </c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-1</v>
      </c>
      <c r="I44" s="25">
        <v>1</v>
      </c>
      <c r="J44" s="25">
        <v>1</v>
      </c>
      <c r="K44" s="26">
        <v>347.33</v>
      </c>
      <c r="L44" s="26"/>
      <c r="M44" s="27">
        <f t="shared" si="1"/>
        <v>347.33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4</v>
      </c>
      <c r="I48" s="25">
        <v>2</v>
      </c>
      <c r="J48" s="25">
        <v>2</v>
      </c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673.6</v>
      </c>
      <c r="L49" s="26"/>
      <c r="M49" s="27">
        <f t="shared" si="1"/>
        <v>673.6</v>
      </c>
      <c r="N49" s="25">
        <v>1</v>
      </c>
      <c r="O49" s="26">
        <v>644.13</v>
      </c>
      <c r="P49" s="26"/>
      <c r="Q49" s="30">
        <f t="shared" si="2"/>
        <v>644.13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>
        <v>-3</v>
      </c>
      <c r="J54" s="25">
        <v>-2</v>
      </c>
      <c r="K54" s="28">
        <v>-240</v>
      </c>
      <c r="L54" s="28">
        <v>-240</v>
      </c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5</v>
      </c>
      <c r="I55" s="25">
        <v>4</v>
      </c>
      <c r="J55" s="25">
        <v>5</v>
      </c>
      <c r="K55" s="28">
        <v>3393.77</v>
      </c>
      <c r="L55" s="28"/>
      <c r="M55" s="27">
        <f t="shared" si="1"/>
        <v>3393.77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>
        <v>1</v>
      </c>
      <c r="O57" s="26">
        <v>1263</v>
      </c>
      <c r="P57" s="26"/>
      <c r="Q57" s="30">
        <f t="shared" si="2"/>
        <v>1263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>
        <v>1</v>
      </c>
      <c r="J58" s="25">
        <v>1</v>
      </c>
      <c r="K58" s="26">
        <v>1108.6600000000001</v>
      </c>
      <c r="L58" s="26"/>
      <c r="M58" s="27">
        <f t="shared" si="1"/>
        <v>1108.6600000000001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>
        <v>1</v>
      </c>
      <c r="O60" s="26">
        <v>12494.84</v>
      </c>
      <c r="P60" s="26"/>
      <c r="Q60" s="30">
        <f t="shared" si="2"/>
        <v>12494.84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>
        <v>1</v>
      </c>
      <c r="J63" s="25">
        <v>1</v>
      </c>
      <c r="K63" s="26">
        <v>555.72</v>
      </c>
      <c r="L63" s="26"/>
      <c r="M63" s="27">
        <f t="shared" si="1"/>
        <v>555.72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2</v>
      </c>
      <c r="K65" s="26">
        <v>1010.4</v>
      </c>
      <c r="L65" s="26"/>
      <c r="M65" s="27">
        <f t="shared" si="1"/>
        <v>1010.4</v>
      </c>
      <c r="N65" s="25">
        <v>1</v>
      </c>
      <c r="O65" s="26">
        <v>1186.0999999999999</v>
      </c>
      <c r="P65" s="26"/>
      <c r="Q65" s="30">
        <f t="shared" si="2"/>
        <v>1186.0999999999999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>
        <v>-1</v>
      </c>
      <c r="J67" s="25">
        <v>-1</v>
      </c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>
        <v>1</v>
      </c>
      <c r="K69" s="26">
        <v>719.2</v>
      </c>
      <c r="L69" s="26"/>
      <c r="M69" s="27">
        <f t="shared" si="1"/>
        <v>719.2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7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>
        <v>-1</v>
      </c>
      <c r="J73" s="25">
        <v>-1</v>
      </c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1</v>
      </c>
      <c r="J74" s="25">
        <v>1</v>
      </c>
      <c r="K74" s="26">
        <v>464.45</v>
      </c>
      <c r="L74" s="26"/>
      <c r="M74" s="27">
        <f t="shared" ref="M74:M137" si="3">K74-L74</f>
        <v>464.45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5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-3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4</v>
      </c>
      <c r="I77" s="25">
        <v>3</v>
      </c>
      <c r="J77" s="25">
        <v>3</v>
      </c>
      <c r="K77" s="26">
        <v>1094.5999999999999</v>
      </c>
      <c r="L77" s="26">
        <v>1094.5999999999999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1</v>
      </c>
      <c r="K78" s="26">
        <v>933.03</v>
      </c>
      <c r="L78" s="26"/>
      <c r="M78" s="27">
        <f t="shared" si="3"/>
        <v>933.03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>
        <v>1</v>
      </c>
      <c r="J79" s="25">
        <v>1</v>
      </c>
      <c r="K79" s="26">
        <v>663.08</v>
      </c>
      <c r="L79" s="26"/>
      <c r="M79" s="27">
        <f t="shared" si="3"/>
        <v>663.08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>
        <v>1</v>
      </c>
      <c r="K80" s="26">
        <v>1184.69</v>
      </c>
      <c r="L80" s="26"/>
      <c r="M80" s="27">
        <f t="shared" si="3"/>
        <v>1184.69</v>
      </c>
      <c r="N80" s="25">
        <v>1</v>
      </c>
      <c r="O80" s="26">
        <v>1113.68</v>
      </c>
      <c r="P80" s="26"/>
      <c r="Q80" s="30">
        <f t="shared" si="4"/>
        <v>1113.68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1</v>
      </c>
      <c r="J82" s="25">
        <v>2</v>
      </c>
      <c r="K82" s="26">
        <v>2304.66</v>
      </c>
      <c r="L82" s="26"/>
      <c r="M82" s="27">
        <f t="shared" si="3"/>
        <v>2304.66</v>
      </c>
      <c r="N82" s="25">
        <v>1</v>
      </c>
      <c r="O82" s="26">
        <v>1353.94</v>
      </c>
      <c r="P82" s="26"/>
      <c r="Q82" s="30">
        <f t="shared" si="4"/>
        <v>1353.94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>
        <v>4</v>
      </c>
      <c r="J83" s="25">
        <v>5</v>
      </c>
      <c r="K83" s="26">
        <f>1316.47+1642.74</f>
        <v>2959.21</v>
      </c>
      <c r="L83" s="26"/>
      <c r="M83" s="27">
        <f t="shared" si="3"/>
        <v>2959.21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-1</v>
      </c>
      <c r="I84" s="25">
        <v>1</v>
      </c>
      <c r="J84" s="25">
        <v>1</v>
      </c>
      <c r="K84" s="26">
        <v>679.14</v>
      </c>
      <c r="L84" s="26"/>
      <c r="M84" s="27">
        <f t="shared" si="3"/>
        <v>679.14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2</v>
      </c>
      <c r="J91" s="25">
        <v>2</v>
      </c>
      <c r="K91" s="26">
        <v>827.02</v>
      </c>
      <c r="L91" s="26"/>
      <c r="M91" s="27">
        <f t="shared" si="3"/>
        <v>827.02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>
        <v>1</v>
      </c>
      <c r="K93" s="26">
        <v>1385.83</v>
      </c>
      <c r="L93" s="26"/>
      <c r="M93" s="27">
        <f t="shared" si="3"/>
        <v>1385.83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-1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1</v>
      </c>
      <c r="K96" s="26">
        <v>297.23</v>
      </c>
      <c r="L96" s="26"/>
      <c r="M96" s="27">
        <f t="shared" si="3"/>
        <v>297.23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>
        <v>1</v>
      </c>
      <c r="K97" s="26">
        <v>1263</v>
      </c>
      <c r="L97" s="26">
        <v>1263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2</v>
      </c>
      <c r="J100" s="25">
        <v>2</v>
      </c>
      <c r="K100" s="26">
        <v>1768.2</v>
      </c>
      <c r="L100" s="26">
        <v>1768.2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>
        <v>-3</v>
      </c>
      <c r="J102" s="25">
        <v>-2</v>
      </c>
      <c r="K102" s="28">
        <v>80</v>
      </c>
      <c r="L102" s="28">
        <v>80</v>
      </c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>
        <v>-1</v>
      </c>
      <c r="J105" s="25">
        <v>-1</v>
      </c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>
        <v>1</v>
      </c>
      <c r="J106" s="25">
        <v>1</v>
      </c>
      <c r="K106" s="26">
        <v>500.15</v>
      </c>
      <c r="L106" s="26"/>
      <c r="M106" s="27">
        <f t="shared" si="3"/>
        <v>500.15</v>
      </c>
      <c r="N106" s="25">
        <v>1</v>
      </c>
      <c r="O106" s="26">
        <v>5944.93</v>
      </c>
      <c r="P106" s="26"/>
      <c r="Q106" s="30">
        <f t="shared" si="4"/>
        <v>5944.93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-1</v>
      </c>
      <c r="J107" s="25">
        <v>-1</v>
      </c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3</v>
      </c>
      <c r="I108" s="25">
        <v>3</v>
      </c>
      <c r="J108" s="25">
        <v>4</v>
      </c>
      <c r="K108" s="26">
        <v>2589.16</v>
      </c>
      <c r="L108" s="26"/>
      <c r="M108" s="27">
        <f t="shared" si="3"/>
        <v>2589.16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>
        <v>1</v>
      </c>
      <c r="O111" s="26">
        <v>589.4</v>
      </c>
      <c r="P111" s="26"/>
      <c r="Q111" s="30">
        <f t="shared" si="4"/>
        <v>589.4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1</v>
      </c>
      <c r="J112" s="25">
        <v>2</v>
      </c>
      <c r="K112" s="26">
        <v>1972.21</v>
      </c>
      <c r="L112" s="26"/>
      <c r="M112" s="27">
        <f t="shared" si="3"/>
        <v>1972.21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>
        <v>1</v>
      </c>
      <c r="J114" s="25">
        <v>2</v>
      </c>
      <c r="K114" s="26">
        <v>2360.5500000000002</v>
      </c>
      <c r="L114" s="26"/>
      <c r="M114" s="27">
        <f t="shared" si="3"/>
        <v>2360.5500000000002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4</v>
      </c>
      <c r="I116" s="25">
        <v>-4</v>
      </c>
      <c r="J116" s="25">
        <v>-4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>
        <v>5</v>
      </c>
      <c r="J117" s="25">
        <v>6</v>
      </c>
      <c r="K117" s="26">
        <v>3037.39</v>
      </c>
      <c r="L117" s="26"/>
      <c r="M117" s="27">
        <f t="shared" si="3"/>
        <v>3037.39</v>
      </c>
      <c r="N117" s="25">
        <v>1</v>
      </c>
      <c r="O117" s="26">
        <v>2694.4</v>
      </c>
      <c r="P117" s="26"/>
      <c r="Q117" s="30">
        <f t="shared" si="4"/>
        <v>2694.4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-2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2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>
        <v>1</v>
      </c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2</v>
      </c>
      <c r="J124" s="25">
        <v>2</v>
      </c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7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2</v>
      </c>
      <c r="I127" s="25">
        <v>1</v>
      </c>
      <c r="J127" s="25">
        <v>1</v>
      </c>
      <c r="K127" s="26">
        <v>252.6</v>
      </c>
      <c r="L127" s="26"/>
      <c r="M127" s="27">
        <f t="shared" si="3"/>
        <v>252.6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>
        <v>2</v>
      </c>
      <c r="J136" s="25">
        <v>2</v>
      </c>
      <c r="K136" s="26">
        <v>2020.8</v>
      </c>
      <c r="L136" s="26">
        <v>2020.8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1</v>
      </c>
      <c r="I140" s="25"/>
      <c r="J140" s="25">
        <v>1</v>
      </c>
      <c r="K140" s="26">
        <v>2210.4</v>
      </c>
      <c r="L140" s="26">
        <v>2210.4</v>
      </c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>
        <v>-1</v>
      </c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3</v>
      </c>
      <c r="I145" s="25">
        <v>-5</v>
      </c>
      <c r="J145" s="25">
        <v>-4</v>
      </c>
      <c r="K145" s="26">
        <v>880</v>
      </c>
      <c r="L145" s="26">
        <v>880</v>
      </c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>
        <v>-1</v>
      </c>
      <c r="J147" s="25">
        <v>-1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2</v>
      </c>
      <c r="I148" s="25">
        <v>1</v>
      </c>
      <c r="J148" s="25">
        <v>2</v>
      </c>
      <c r="K148" s="26">
        <f>858.84+1022.29</f>
        <v>1881.13</v>
      </c>
      <c r="L148" s="26"/>
      <c r="M148" s="27">
        <f t="shared" si="5"/>
        <v>1881.13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2</v>
      </c>
      <c r="I151" s="25">
        <v>-2</v>
      </c>
      <c r="J151" s="25">
        <v>-1</v>
      </c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2</v>
      </c>
      <c r="I154" s="25">
        <v>2</v>
      </c>
      <c r="J154" s="25">
        <v>2</v>
      </c>
      <c r="K154" s="26">
        <v>1122.81</v>
      </c>
      <c r="L154" s="26"/>
      <c r="M154" s="27">
        <f t="shared" si="5"/>
        <v>1122.81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>
        <v>926.2</v>
      </c>
      <c r="L156" s="26">
        <v>926.2</v>
      </c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>
        <v>4</v>
      </c>
      <c r="J159" s="25">
        <v>4</v>
      </c>
      <c r="K159" s="26">
        <v>2195.09</v>
      </c>
      <c r="L159" s="26"/>
      <c r="M159" s="27">
        <f t="shared" si="5"/>
        <v>2195.09</v>
      </c>
      <c r="N159" s="25">
        <v>1</v>
      </c>
      <c r="O159" s="26">
        <v>1681.3</v>
      </c>
      <c r="P159" s="26"/>
      <c r="Q159" s="30">
        <f t="shared" si="6"/>
        <v>1681.3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126.3</v>
      </c>
      <c r="L161" s="26"/>
      <c r="M161" s="27">
        <f t="shared" si="5"/>
        <v>126.3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>
        <v>-1</v>
      </c>
      <c r="I162" s="25">
        <v>-2</v>
      </c>
      <c r="J162" s="25">
        <v>-2</v>
      </c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666.86</v>
      </c>
      <c r="L163" s="26"/>
      <c r="M163" s="27">
        <f t="shared" si="5"/>
        <v>666.86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1120</v>
      </c>
      <c r="L164" s="26">
        <v>1120</v>
      </c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>
        <v>1</v>
      </c>
      <c r="J166" s="25">
        <v>1</v>
      </c>
      <c r="K166" s="26">
        <v>1431.4</v>
      </c>
      <c r="L166" s="26">
        <v>1431.4</v>
      </c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842</v>
      </c>
      <c r="P167" s="26"/>
      <c r="Q167" s="30">
        <f t="shared" si="6"/>
        <v>842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3</v>
      </c>
      <c r="I168" s="25">
        <v>3</v>
      </c>
      <c r="J168" s="25">
        <v>3</v>
      </c>
      <c r="K168" s="26"/>
      <c r="L168" s="26">
        <v>1599.8</v>
      </c>
      <c r="M168" s="27">
        <f t="shared" si="5"/>
        <v>-1599.8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>
        <v>2</v>
      </c>
      <c r="J170" s="25">
        <v>2</v>
      </c>
      <c r="K170" s="26">
        <f>105.25+1041.54</f>
        <v>1146.79</v>
      </c>
      <c r="L170" s="26"/>
      <c r="M170" s="27">
        <f t="shared" si="5"/>
        <v>1146.79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/>
      <c r="J171" s="25">
        <v>1</v>
      </c>
      <c r="K171" s="26">
        <v>1579.59</v>
      </c>
      <c r="L171" s="26"/>
      <c r="M171" s="27">
        <f t="shared" si="5"/>
        <v>1579.59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>
        <v>1</v>
      </c>
      <c r="J172" s="25">
        <v>1</v>
      </c>
      <c r="K172" s="26">
        <v>-252.6</v>
      </c>
      <c r="L172" s="26">
        <v>-252.6</v>
      </c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2</v>
      </c>
      <c r="I173" s="25"/>
      <c r="J173" s="25"/>
      <c r="K173" s="26">
        <v>240</v>
      </c>
      <c r="L173" s="26">
        <v>240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1</v>
      </c>
      <c r="J174" s="25">
        <v>1</v>
      </c>
      <c r="K174" s="26">
        <v>722.44</v>
      </c>
      <c r="L174" s="26"/>
      <c r="M174" s="27">
        <f t="shared" si="5"/>
        <v>722.44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>
        <v>1</v>
      </c>
      <c r="J175" s="25">
        <v>1</v>
      </c>
      <c r="K175" s="26">
        <v>252.6</v>
      </c>
      <c r="L175" s="26">
        <v>252.6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4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-9</v>
      </c>
      <c r="J177" s="25">
        <v>-6</v>
      </c>
      <c r="K177" s="28">
        <v>2677.39</v>
      </c>
      <c r="L177" s="28">
        <v>4108.79</v>
      </c>
      <c r="M177" s="27">
        <f t="shared" si="5"/>
        <v>-1431.4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>
        <v>1</v>
      </c>
      <c r="J178" s="25">
        <v>3</v>
      </c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106</v>
      </c>
      <c r="I179" s="44">
        <f t="shared" si="7"/>
        <v>29</v>
      </c>
      <c r="J179" s="44">
        <f t="shared" si="7"/>
        <v>64</v>
      </c>
      <c r="K179" s="45">
        <f t="shared" si="7"/>
        <v>73931.689999999988</v>
      </c>
      <c r="L179" s="45">
        <f t="shared" si="7"/>
        <v>19638.54</v>
      </c>
      <c r="M179" s="45">
        <f t="shared" si="7"/>
        <v>54293.150000000009</v>
      </c>
      <c r="N179" s="44">
        <f t="shared" si="7"/>
        <v>11</v>
      </c>
      <c r="O179" s="45">
        <f t="shared" si="7"/>
        <v>29807.72</v>
      </c>
      <c r="P179" s="45">
        <f t="shared" si="7"/>
        <v>0</v>
      </c>
      <c r="Q179" s="45">
        <f t="shared" si="7"/>
        <v>29807.72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38" workbookViewId="0">
      <selection activeCell="I54" sqref="I54:K5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4</v>
      </c>
      <c r="J10" s="25">
        <v>6</v>
      </c>
      <c r="K10" s="26">
        <v>4937.3100000000004</v>
      </c>
      <c r="L10" s="26">
        <v>12667.45</v>
      </c>
      <c r="M10" s="27">
        <f t="shared" ref="M10:M73" si="1">K10-L10</f>
        <v>-7730.14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1862.61</v>
      </c>
      <c r="M14" s="27">
        <f t="shared" si="1"/>
        <v>-1862.61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2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2</v>
      </c>
      <c r="I18" s="25">
        <v>1</v>
      </c>
      <c r="J18" s="25">
        <v>2</v>
      </c>
      <c r="K18" s="26">
        <f>416.79+3132.54</f>
        <v>3549.33</v>
      </c>
      <c r="L18" s="26">
        <v>4086.11</v>
      </c>
      <c r="M18" s="27">
        <f t="shared" si="1"/>
        <v>-536.7800000000002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>
        <v>1</v>
      </c>
      <c r="J19" s="25">
        <v>1</v>
      </c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252.6</v>
      </c>
      <c r="L20" s="26">
        <v>252.6</v>
      </c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1</v>
      </c>
      <c r="J22" s="25">
        <v>2</v>
      </c>
      <c r="K22" s="26">
        <v>2025.34</v>
      </c>
      <c r="L22" s="26">
        <v>2227.42</v>
      </c>
      <c r="M22" s="27">
        <f t="shared" si="1"/>
        <v>-202.08000000000015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>
        <v>2459.65</v>
      </c>
      <c r="M24" s="27">
        <f t="shared" si="1"/>
        <v>-2459.65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/>
      <c r="J25" s="25"/>
      <c r="K25" s="26">
        <v>3031.2</v>
      </c>
      <c r="L25" s="26"/>
      <c r="M25" s="27">
        <f t="shared" si="1"/>
        <v>3031.2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>
        <v>1850.38</v>
      </c>
      <c r="M26" s="27">
        <f t="shared" si="1"/>
        <v>-1850.38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>
        <v>631.5</v>
      </c>
      <c r="M31" s="27">
        <f t="shared" si="1"/>
        <v>-631.5</v>
      </c>
      <c r="N31" s="25"/>
      <c r="O31" s="26"/>
      <c r="P31" s="26">
        <v>2884.49</v>
      </c>
      <c r="Q31" s="30">
        <f t="shared" si="2"/>
        <v>-2884.49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2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8343.67</v>
      </c>
      <c r="M33" s="27">
        <f t="shared" si="1"/>
        <v>-8343.67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2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>
        <v>4335.13</v>
      </c>
      <c r="M35" s="27">
        <f t="shared" si="1"/>
        <v>-4335.13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>
        <v>3502.21</v>
      </c>
      <c r="M36" s="27">
        <f t="shared" si="1"/>
        <v>-3502.21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>
        <v>6680.59</v>
      </c>
      <c r="M37" s="27">
        <f t="shared" si="1"/>
        <v>-6680.59</v>
      </c>
      <c r="N37" s="25">
        <v>1</v>
      </c>
      <c r="O37" s="26">
        <v>744.33</v>
      </c>
      <c r="P37" s="26">
        <f>2215.37+744.33</f>
        <v>2959.7</v>
      </c>
      <c r="Q37" s="30">
        <f t="shared" si="2"/>
        <v>-2215.37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1</v>
      </c>
      <c r="J39" s="25">
        <v>1</v>
      </c>
      <c r="K39" s="26">
        <v>2273.4</v>
      </c>
      <c r="L39" s="26"/>
      <c r="M39" s="27">
        <f t="shared" si="1"/>
        <v>2273.4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>
        <v>358.5</v>
      </c>
      <c r="M40" s="27">
        <f t="shared" si="1"/>
        <v>-358.5</v>
      </c>
      <c r="N40" s="25"/>
      <c r="O40" s="26"/>
      <c r="P40" s="26">
        <v>4274</v>
      </c>
      <c r="Q40" s="30">
        <f t="shared" si="2"/>
        <v>-4274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2</v>
      </c>
      <c r="I43" s="25">
        <v>1</v>
      </c>
      <c r="J43" s="25">
        <v>1</v>
      </c>
      <c r="K43" s="26">
        <v>1852.4</v>
      </c>
      <c r="L43" s="26"/>
      <c r="M43" s="27">
        <f t="shared" si="1"/>
        <v>1852.4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1</v>
      </c>
      <c r="I44" s="25"/>
      <c r="J44" s="25"/>
      <c r="K44" s="26"/>
      <c r="L44" s="26">
        <v>347.33</v>
      </c>
      <c r="M44" s="27">
        <f t="shared" si="1"/>
        <v>-347.33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>
        <v>416.79</v>
      </c>
      <c r="M47" s="27">
        <f t="shared" si="1"/>
        <v>-416.79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>
        <v>673.6</v>
      </c>
      <c r="M49" s="27">
        <f t="shared" si="1"/>
        <v>-673.6</v>
      </c>
      <c r="N49" s="25"/>
      <c r="O49" s="26"/>
      <c r="P49" s="26">
        <v>644.13</v>
      </c>
      <c r="Q49" s="30">
        <f t="shared" si="2"/>
        <v>-644.13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>
        <v>2409.38</v>
      </c>
      <c r="M53" s="27">
        <f t="shared" si="1"/>
        <v>-2409.38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>
        <v>3393.77</v>
      </c>
      <c r="M55" s="27">
        <f t="shared" si="1"/>
        <v>-3393.77</v>
      </c>
      <c r="N55" s="25">
        <v>1</v>
      </c>
      <c r="O55" s="26">
        <v>1263</v>
      </c>
      <c r="P55" s="26">
        <v>1263</v>
      </c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>
        <v>2533.27</v>
      </c>
      <c r="Q57" s="30">
        <f t="shared" si="2"/>
        <v>-2533.27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>
        <v>1525.45</v>
      </c>
      <c r="M58" s="27">
        <f t="shared" si="1"/>
        <v>-1525.45</v>
      </c>
      <c r="N58" s="25"/>
      <c r="O58" s="26"/>
      <c r="P58" s="26">
        <f>6153.91+15119.52</f>
        <v>21273.43</v>
      </c>
      <c r="Q58" s="30">
        <f t="shared" si="2"/>
        <v>-21273.43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>
        <v>1</v>
      </c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>
        <v>1588.1</v>
      </c>
      <c r="M60" s="27">
        <f t="shared" si="1"/>
        <v>-1588.1</v>
      </c>
      <c r="N60" s="25"/>
      <c r="O60" s="26"/>
      <c r="P60" s="26">
        <v>12494.84</v>
      </c>
      <c r="Q60" s="30">
        <f t="shared" si="2"/>
        <v>-12494.84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>
        <v>555.72</v>
      </c>
      <c r="M63" s="27">
        <f t="shared" si="1"/>
        <v>-555.72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>
        <v>1010.4</v>
      </c>
      <c r="M65" s="27">
        <f t="shared" si="1"/>
        <v>-1010.4</v>
      </c>
      <c r="N65" s="25"/>
      <c r="O65" s="26"/>
      <c r="P65" s="26">
        <v>1186.0999999999999</v>
      </c>
      <c r="Q65" s="30">
        <f t="shared" si="2"/>
        <v>-1186.0999999999999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2</v>
      </c>
      <c r="I66" s="25"/>
      <c r="J66" s="25"/>
      <c r="K66" s="26"/>
      <c r="L66" s="26">
        <v>3090.14</v>
      </c>
      <c r="M66" s="27">
        <f t="shared" si="1"/>
        <v>-3090.14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>
        <v>7257.32</v>
      </c>
      <c r="M69" s="27">
        <f t="shared" si="1"/>
        <v>-7257.32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>
        <v>17</v>
      </c>
      <c r="J72" s="25">
        <v>21</v>
      </c>
      <c r="K72" s="26">
        <v>13489.12</v>
      </c>
      <c r="L72" s="26">
        <v>13489.12</v>
      </c>
      <c r="M72" s="27">
        <f t="shared" si="1"/>
        <v>0</v>
      </c>
      <c r="N72" s="25">
        <v>1</v>
      </c>
      <c r="O72" s="26">
        <v>4182.26</v>
      </c>
      <c r="P72" s="26">
        <v>4182.26</v>
      </c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3250.63</v>
      </c>
      <c r="M74" s="27">
        <f t="shared" ref="M74:M137" si="3">K74-L74</f>
        <v>-3250.63</v>
      </c>
      <c r="N74" s="25"/>
      <c r="O74" s="26"/>
      <c r="P74" s="26">
        <v>1216.0899999999999</v>
      </c>
      <c r="Q74" s="30">
        <f t="shared" ref="Q74:Q137" si="4">O74-P74</f>
        <v>-1216.0899999999999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>
        <v>1</v>
      </c>
      <c r="J75" s="25">
        <v>1</v>
      </c>
      <c r="K75" s="26">
        <v>1616.64</v>
      </c>
      <c r="L75" s="26">
        <v>1616.64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>
        <v>933.03</v>
      </c>
      <c r="M78" s="27">
        <f t="shared" si="3"/>
        <v>-933.03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>
        <v>1416.46</v>
      </c>
      <c r="M79" s="27">
        <f t="shared" si="3"/>
        <v>-1416.46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>
        <v>4631.58</v>
      </c>
      <c r="M80" s="27">
        <f t="shared" si="3"/>
        <v>-4631.58</v>
      </c>
      <c r="N80" s="25"/>
      <c r="O80" s="26"/>
      <c r="P80" s="26">
        <v>1113.68</v>
      </c>
      <c r="Q80" s="30">
        <f t="shared" si="4"/>
        <v>-1113.68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>
        <v>2304.66</v>
      </c>
      <c r="M82" s="27">
        <f t="shared" si="3"/>
        <v>-2304.66</v>
      </c>
      <c r="N82" s="25"/>
      <c r="O82" s="26"/>
      <c r="P82" s="26">
        <v>1353.94</v>
      </c>
      <c r="Q82" s="30">
        <f t="shared" si="4"/>
        <v>-1353.94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>
        <v>2959.21</v>
      </c>
      <c r="M83" s="27">
        <f t="shared" si="3"/>
        <v>-2959.21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>
        <v>679.14</v>
      </c>
      <c r="M84" s="27">
        <f t="shared" si="3"/>
        <v>-679.14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>
        <v>5108.3100000000004</v>
      </c>
      <c r="M90" s="27">
        <f t="shared" si="3"/>
        <v>-5108.3100000000004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>
        <v>5583.32</v>
      </c>
      <c r="M91" s="27">
        <f t="shared" si="3"/>
        <v>-5583.32</v>
      </c>
      <c r="N91" s="25"/>
      <c r="O91" s="26"/>
      <c r="P91" s="26">
        <v>1518.65</v>
      </c>
      <c r="Q91" s="30">
        <f t="shared" si="4"/>
        <v>-1518.65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3413.9</v>
      </c>
      <c r="M93" s="27">
        <f t="shared" si="3"/>
        <v>-3413.9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>
        <v>297.23</v>
      </c>
      <c r="M96" s="27">
        <f t="shared" si="3"/>
        <v>-297.23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>
        <v>2294.85</v>
      </c>
      <c r="M98" s="27">
        <f t="shared" si="3"/>
        <v>-2294.85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>
        <v>4990.08</v>
      </c>
      <c r="M99" s="27">
        <f t="shared" si="3"/>
        <v>-4990.08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>
        <v>1</v>
      </c>
      <c r="J102" s="25">
        <v>1</v>
      </c>
      <c r="K102" s="28">
        <v>757.8</v>
      </c>
      <c r="L102" s="28"/>
      <c r="M102" s="27">
        <f t="shared" si="3"/>
        <v>757.8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>
        <v>853.79</v>
      </c>
      <c r="M104" s="27">
        <f t="shared" si="3"/>
        <v>-853.79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>
        <v>3</v>
      </c>
      <c r="J105" s="25">
        <v>3</v>
      </c>
      <c r="K105" s="26">
        <v>1684</v>
      </c>
      <c r="L105" s="26"/>
      <c r="M105" s="27">
        <f t="shared" si="3"/>
        <v>1684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500.15</v>
      </c>
      <c r="M106" s="27">
        <f t="shared" si="3"/>
        <v>-500.15</v>
      </c>
      <c r="N106" s="25"/>
      <c r="O106" s="26"/>
      <c r="P106" s="26">
        <v>5944.93</v>
      </c>
      <c r="Q106" s="30">
        <f t="shared" si="4"/>
        <v>-5944.93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1</v>
      </c>
      <c r="J108" s="25">
        <v>1</v>
      </c>
      <c r="K108" s="26">
        <v>866.92</v>
      </c>
      <c r="L108" s="26">
        <v>3456.08</v>
      </c>
      <c r="M108" s="27">
        <f t="shared" si="3"/>
        <v>-2589.16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>
        <v>589.4</v>
      </c>
      <c r="Q111" s="30">
        <f t="shared" si="4"/>
        <v>-589.4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>
        <v>1</v>
      </c>
      <c r="K112" s="26">
        <v>5258.64</v>
      </c>
      <c r="L112" s="26">
        <v>9098.66</v>
      </c>
      <c r="M112" s="27">
        <f t="shared" si="3"/>
        <v>-3840.0199999999995</v>
      </c>
      <c r="N112" s="25"/>
      <c r="O112" s="26"/>
      <c r="P112" s="26">
        <v>1409.15</v>
      </c>
      <c r="Q112" s="30">
        <f t="shared" si="4"/>
        <v>-1409.15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>
        <v>2360.5500000000002</v>
      </c>
      <c r="M114" s="27">
        <f t="shared" si="3"/>
        <v>-2360.5500000000002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>
        <v>1720.51</v>
      </c>
      <c r="M115" s="27">
        <f t="shared" si="3"/>
        <v>-1720.51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>
        <v>2</v>
      </c>
      <c r="J116" s="25">
        <v>2</v>
      </c>
      <c r="K116" s="26">
        <v>2189.1999999999998</v>
      </c>
      <c r="L116" s="26"/>
      <c r="M116" s="27">
        <f t="shared" si="3"/>
        <v>2189.1999999999998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>
        <v>3</v>
      </c>
      <c r="K117" s="26">
        <v>8095.39</v>
      </c>
      <c r="L117" s="26">
        <v>19323.13</v>
      </c>
      <c r="M117" s="27">
        <f t="shared" si="3"/>
        <v>-11227.740000000002</v>
      </c>
      <c r="N117" s="25"/>
      <c r="O117" s="26"/>
      <c r="P117" s="26">
        <v>2694.4</v>
      </c>
      <c r="Q117" s="30">
        <f t="shared" si="4"/>
        <v>-2694.4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>
        <v>1</v>
      </c>
      <c r="J119" s="25">
        <v>1</v>
      </c>
      <c r="K119" s="26">
        <v>636.54999999999995</v>
      </c>
      <c r="L119" s="26">
        <v>636.54999999999995</v>
      </c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>
        <v>1046.24</v>
      </c>
      <c r="Q121" s="30">
        <f t="shared" si="4"/>
        <v>-1046.24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>
        <v>1</v>
      </c>
      <c r="J123" s="25">
        <v>1</v>
      </c>
      <c r="K123" s="26">
        <v>416.79</v>
      </c>
      <c r="L123" s="26">
        <v>416.79</v>
      </c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>
        <v>2694.4</v>
      </c>
      <c r="L124" s="26"/>
      <c r="M124" s="27">
        <f t="shared" si="3"/>
        <v>2694.4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>
        <v>2526</v>
      </c>
      <c r="M125" s="27">
        <f t="shared" si="3"/>
        <v>-2526</v>
      </c>
      <c r="N125" s="25"/>
      <c r="O125" s="26"/>
      <c r="P125" s="26">
        <v>4546.8</v>
      </c>
      <c r="Q125" s="30">
        <f t="shared" si="4"/>
        <v>-4546.8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>
        <v>4</v>
      </c>
      <c r="J126" s="25">
        <v>4</v>
      </c>
      <c r="K126" s="26">
        <v>2947</v>
      </c>
      <c r="L126" s="26"/>
      <c r="M126" s="27">
        <f t="shared" si="3"/>
        <v>2947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808.32</v>
      </c>
      <c r="M127" s="27">
        <f t="shared" si="3"/>
        <v>-808.32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>
        <v>3</v>
      </c>
      <c r="J128" s="25">
        <v>3</v>
      </c>
      <c r="K128" s="26">
        <v>1789.25</v>
      </c>
      <c r="L128" s="26">
        <v>1789.25</v>
      </c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1</v>
      </c>
      <c r="J130" s="25">
        <v>1</v>
      </c>
      <c r="K130" s="26">
        <v>589.4</v>
      </c>
      <c r="L130" s="26">
        <v>589.4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>
        <v>1167.77</v>
      </c>
      <c r="M131" s="27">
        <f t="shared" si="3"/>
        <v>-1167.77</v>
      </c>
      <c r="N131" s="25"/>
      <c r="O131" s="26"/>
      <c r="P131" s="26">
        <v>7050.51</v>
      </c>
      <c r="Q131" s="30">
        <f t="shared" si="4"/>
        <v>-7050.51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>
        <v>1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>
        <v>1919.2</v>
      </c>
      <c r="M133" s="27">
        <f t="shared" si="3"/>
        <v>-1919.2</v>
      </c>
      <c r="N133" s="25"/>
      <c r="O133" s="26"/>
      <c r="P133" s="26">
        <v>3576.63</v>
      </c>
      <c r="Q133" s="30">
        <f t="shared" si="4"/>
        <v>-3576.63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1</v>
      </c>
      <c r="J135" s="25">
        <v>1</v>
      </c>
      <c r="K135" s="26">
        <v>1010.4</v>
      </c>
      <c r="L135" s="26">
        <v>4041.6</v>
      </c>
      <c r="M135" s="27">
        <f t="shared" si="3"/>
        <v>-3031.2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2</v>
      </c>
      <c r="I137" s="25">
        <v>1</v>
      </c>
      <c r="J137" s="25">
        <v>1</v>
      </c>
      <c r="K137" s="26">
        <v>202.08</v>
      </c>
      <c r="L137" s="26">
        <v>572.55999999999995</v>
      </c>
      <c r="M137" s="27">
        <f t="shared" si="3"/>
        <v>-370.4799999999999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>
        <v>1010.4</v>
      </c>
      <c r="L138" s="26">
        <v>757.8</v>
      </c>
      <c r="M138" s="27">
        <f t="shared" ref="M138:M178" si="5">K138-L138</f>
        <v>252.60000000000002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>
        <v>6968.9</v>
      </c>
      <c r="M139" s="27">
        <f t="shared" si="5"/>
        <v>-6968.9</v>
      </c>
      <c r="N139" s="25"/>
      <c r="O139" s="26"/>
      <c r="P139" s="26">
        <v>837.66</v>
      </c>
      <c r="Q139" s="30">
        <f t="shared" si="6"/>
        <v>-837.66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>
        <v>1852.4</v>
      </c>
      <c r="Q144" s="30">
        <f t="shared" si="6"/>
        <v>-1852.4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2</v>
      </c>
      <c r="I145" s="25">
        <v>4</v>
      </c>
      <c r="J145" s="25">
        <v>4</v>
      </c>
      <c r="K145" s="26">
        <v>4378.3999999999996</v>
      </c>
      <c r="L145" s="26"/>
      <c r="M145" s="27">
        <f t="shared" si="5"/>
        <v>4378.3999999999996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4</v>
      </c>
      <c r="I148" s="25"/>
      <c r="J148" s="25"/>
      <c r="K148" s="26"/>
      <c r="L148" s="26">
        <v>1881.13</v>
      </c>
      <c r="M148" s="27">
        <f t="shared" si="5"/>
        <v>-1881.13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1</v>
      </c>
      <c r="I150" s="25"/>
      <c r="J150" s="25">
        <v>1</v>
      </c>
      <c r="K150" s="26">
        <v>1524.53</v>
      </c>
      <c r="L150" s="26">
        <v>1524.53</v>
      </c>
      <c r="M150" s="27">
        <f t="shared" si="5"/>
        <v>0</v>
      </c>
      <c r="N150" s="25">
        <v>1</v>
      </c>
      <c r="O150" s="26">
        <v>4902.22</v>
      </c>
      <c r="P150" s="26">
        <v>4902.22</v>
      </c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2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>
        <v>1918.84</v>
      </c>
      <c r="M154" s="27">
        <f t="shared" si="5"/>
        <v>-1918.84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>
        <v>2611.4</v>
      </c>
      <c r="M157" s="27">
        <f t="shared" si="5"/>
        <v>-2611.4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-1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>
        <v>2195.09</v>
      </c>
      <c r="M159" s="27">
        <f t="shared" si="5"/>
        <v>-2195.09</v>
      </c>
      <c r="N159" s="25"/>
      <c r="O159" s="26"/>
      <c r="P159" s="26">
        <v>1681.3</v>
      </c>
      <c r="Q159" s="30">
        <f t="shared" si="6"/>
        <v>-1681.3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>
        <v>1</v>
      </c>
      <c r="J160" s="25">
        <v>1</v>
      </c>
      <c r="K160" s="26">
        <v>1431.4</v>
      </c>
      <c r="L160" s="26">
        <v>1431.4</v>
      </c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>
        <v>126.3</v>
      </c>
      <c r="M161" s="27">
        <f t="shared" si="5"/>
        <v>-126.3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/>
      <c r="J163" s="25"/>
      <c r="K163" s="26"/>
      <c r="L163" s="26">
        <v>4518.87</v>
      </c>
      <c r="M163" s="27">
        <f t="shared" si="5"/>
        <v>-4518.87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>
        <v>1</v>
      </c>
      <c r="J165" s="25">
        <v>1</v>
      </c>
      <c r="K165" s="26">
        <v>505.2</v>
      </c>
      <c r="L165" s="26">
        <v>505.2</v>
      </c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1852.4</v>
      </c>
      <c r="Q167" s="30">
        <f t="shared" si="6"/>
        <v>-1852.4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/>
      <c r="J170" s="25"/>
      <c r="K170" s="26"/>
      <c r="L170" s="26">
        <v>1146.79</v>
      </c>
      <c r="M170" s="27">
        <f t="shared" si="5"/>
        <v>-1146.79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>
        <v>3432.5</v>
      </c>
      <c r="M171" s="27">
        <f t="shared" si="5"/>
        <v>-3432.5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>
        <v>1</v>
      </c>
      <c r="J172" s="25">
        <v>1</v>
      </c>
      <c r="K172" s="26">
        <v>505.2</v>
      </c>
      <c r="L172" s="26"/>
      <c r="M172" s="27">
        <f t="shared" si="5"/>
        <v>505.2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2</v>
      </c>
      <c r="J173" s="25">
        <v>2</v>
      </c>
      <c r="K173" s="26">
        <v>3789</v>
      </c>
      <c r="L173" s="26">
        <v>2694.4</v>
      </c>
      <c r="M173" s="27">
        <f t="shared" si="5"/>
        <v>1094.5999999999999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>
        <v>5642.68</v>
      </c>
      <c r="M174" s="27">
        <f t="shared" si="5"/>
        <v>-5642.68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1</v>
      </c>
      <c r="J177" s="25">
        <v>1</v>
      </c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67</v>
      </c>
      <c r="I179" s="44">
        <f t="shared" si="7"/>
        <v>58</v>
      </c>
      <c r="J179" s="44">
        <f t="shared" si="7"/>
        <v>71</v>
      </c>
      <c r="K179" s="45">
        <f t="shared" si="7"/>
        <v>75309.289999999994</v>
      </c>
      <c r="L179" s="45">
        <f t="shared" si="7"/>
        <v>213630.11999999997</v>
      </c>
      <c r="M179" s="45">
        <f t="shared" si="7"/>
        <v>-138320.82999999993</v>
      </c>
      <c r="N179" s="44">
        <f t="shared" si="7"/>
        <v>4</v>
      </c>
      <c r="O179" s="45">
        <f t="shared" si="7"/>
        <v>11091.810000000001</v>
      </c>
      <c r="P179" s="45">
        <f t="shared" si="7"/>
        <v>96881.62</v>
      </c>
      <c r="Q179" s="45">
        <f t="shared" si="7"/>
        <v>-85789.81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8"/>
  <sheetViews>
    <sheetView topLeftCell="L145" workbookViewId="0">
      <selection activeCell="R145" sqref="R145"/>
    </sheetView>
  </sheetViews>
  <sheetFormatPr defaultColWidth="9" defaultRowHeight="15"/>
  <cols>
    <col min="1" max="1" width="4" style="3"/>
    <col min="2" max="2" width="34.140625" style="3"/>
    <col min="3" max="3" width="9.5703125" style="3"/>
    <col min="4" max="4" width="8.28515625" style="3"/>
    <col min="5" max="5" width="23.28515625" style="3"/>
    <col min="6" max="6" width="17.85546875" style="3"/>
    <col min="7" max="7" width="24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 s="22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4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8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8">
        <f t="shared" si="0"/>
        <v>13</v>
      </c>
      <c r="N9" s="8">
        <f t="shared" si="0"/>
        <v>14</v>
      </c>
      <c r="O9" s="8">
        <f t="shared" si="0"/>
        <v>15</v>
      </c>
      <c r="P9" s="8">
        <f t="shared" si="0"/>
        <v>16</v>
      </c>
      <c r="Q9" s="8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51" t="s">
        <v>30</v>
      </c>
      <c r="G10" s="33" t="s">
        <v>31</v>
      </c>
      <c r="H10" s="48"/>
      <c r="I10" s="25"/>
      <c r="J10" s="25"/>
      <c r="K10" s="26"/>
      <c r="L10" s="26"/>
      <c r="M10" s="27">
        <f t="shared" ref="M10:M18" si="1">K10-L10</f>
        <v>0</v>
      </c>
      <c r="N10" s="25"/>
      <c r="O10" s="26"/>
      <c r="P10" s="26"/>
      <c r="Q10" s="30">
        <f t="shared" ref="Q10:Q18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51" t="s">
        <v>314</v>
      </c>
      <c r="G11" s="33" t="s">
        <v>33</v>
      </c>
      <c r="H11" s="48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54">
        <v>2</v>
      </c>
      <c r="G12" s="33" t="s">
        <v>31</v>
      </c>
      <c r="H12" s="48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51" t="s">
        <v>38</v>
      </c>
      <c r="G13" s="33" t="s">
        <v>31</v>
      </c>
      <c r="H13" s="48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51" t="s">
        <v>40</v>
      </c>
      <c r="G14" s="33" t="s">
        <v>31</v>
      </c>
      <c r="H14" s="48">
        <v>2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51" t="s">
        <v>42</v>
      </c>
      <c r="G15" s="33" t="s">
        <v>31</v>
      </c>
      <c r="H15" s="48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51" t="s">
        <v>45</v>
      </c>
      <c r="G16" s="33" t="s">
        <v>31</v>
      </c>
      <c r="H16" s="48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51" t="s">
        <v>315</v>
      </c>
      <c r="G17" s="33" t="s">
        <v>47</v>
      </c>
      <c r="H17" s="48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51" t="s">
        <v>49</v>
      </c>
      <c r="G18" s="33" t="s">
        <v>31</v>
      </c>
      <c r="H18" s="48">
        <v>4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51" t="s">
        <v>343</v>
      </c>
      <c r="G19" s="33" t="s">
        <v>51</v>
      </c>
      <c r="H19" s="48">
        <v>1</v>
      </c>
      <c r="I19" s="25"/>
      <c r="J19" s="25"/>
      <c r="K19" s="26"/>
      <c r="L19" s="26"/>
      <c r="M19" s="27"/>
      <c r="N19" s="25"/>
      <c r="O19" s="26"/>
      <c r="P19" s="26"/>
      <c r="Q19" s="30"/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51" t="s">
        <v>54</v>
      </c>
      <c r="G20" s="33" t="s">
        <v>31</v>
      </c>
      <c r="H20" s="48"/>
      <c r="I20" s="25"/>
      <c r="J20" s="25"/>
      <c r="K20" s="26"/>
      <c r="L20" s="26"/>
      <c r="M20" s="27">
        <f>K20-L20</f>
        <v>0</v>
      </c>
      <c r="N20" s="25"/>
      <c r="O20" s="26"/>
      <c r="P20" s="26"/>
      <c r="Q20" s="30">
        <f>O20-P20</f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51" t="s">
        <v>344</v>
      </c>
      <c r="G21" s="33" t="s">
        <v>56</v>
      </c>
      <c r="H21" s="48"/>
      <c r="I21" s="25"/>
      <c r="J21" s="25"/>
      <c r="K21" s="26"/>
      <c r="L21" s="26"/>
      <c r="M21" s="27">
        <f>K21-L21</f>
        <v>0</v>
      </c>
      <c r="N21" s="25"/>
      <c r="O21" s="26"/>
      <c r="P21" s="26"/>
      <c r="Q21" s="30">
        <f>O21-P21</f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51" t="s">
        <v>58</v>
      </c>
      <c r="G22" s="33" t="s">
        <v>31</v>
      </c>
      <c r="H22" s="48"/>
      <c r="I22" s="25"/>
      <c r="J22" s="25"/>
      <c r="K22" s="26"/>
      <c r="L22" s="26"/>
      <c r="M22" s="27">
        <f>K22-L22</f>
        <v>0</v>
      </c>
      <c r="N22" s="25">
        <v>2</v>
      </c>
      <c r="O22" s="26"/>
      <c r="P22" s="26"/>
      <c r="Q22" s="30">
        <f>O22-P22</f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51" t="s">
        <v>345</v>
      </c>
      <c r="G23" s="33" t="s">
        <v>51</v>
      </c>
      <c r="H23" s="48">
        <v>1</v>
      </c>
      <c r="I23" s="25"/>
      <c r="J23" s="25"/>
      <c r="K23" s="26"/>
      <c r="L23" s="26"/>
      <c r="M23" s="27"/>
      <c r="N23" s="25"/>
      <c r="O23" s="26"/>
      <c r="P23" s="26"/>
      <c r="Q23" s="30"/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51" t="s">
        <v>62</v>
      </c>
      <c r="G24" s="33" t="s">
        <v>31</v>
      </c>
      <c r="H24" s="48"/>
      <c r="I24" s="25"/>
      <c r="J24" s="25"/>
      <c r="K24" s="26"/>
      <c r="L24" s="26"/>
      <c r="M24" s="27">
        <f t="shared" ref="M24:M52" si="3">K24-L24</f>
        <v>0</v>
      </c>
      <c r="N24" s="25"/>
      <c r="O24" s="26"/>
      <c r="P24" s="26"/>
      <c r="Q24" s="30">
        <f t="shared" ref="Q24:Q52" si="4">O24-P24</f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51" t="s">
        <v>316</v>
      </c>
      <c r="G25" s="33" t="s">
        <v>51</v>
      </c>
      <c r="H25" s="48"/>
      <c r="I25" s="25"/>
      <c r="J25" s="25"/>
      <c r="K25" s="26"/>
      <c r="L25" s="26"/>
      <c r="M25" s="27">
        <f t="shared" si="3"/>
        <v>0</v>
      </c>
      <c r="N25" s="25"/>
      <c r="O25" s="26"/>
      <c r="P25" s="26"/>
      <c r="Q25" s="30">
        <f t="shared" si="4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51" t="s">
        <v>65</v>
      </c>
      <c r="G26" s="33" t="s">
        <v>31</v>
      </c>
      <c r="H26" s="48"/>
      <c r="I26" s="25"/>
      <c r="J26" s="25"/>
      <c r="K26" s="26"/>
      <c r="L26" s="26"/>
      <c r="M26" s="27">
        <f t="shared" si="3"/>
        <v>0</v>
      </c>
      <c r="N26" s="25"/>
      <c r="O26" s="26"/>
      <c r="P26" s="26"/>
      <c r="Q26" s="30">
        <f t="shared" si="4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51" t="s">
        <v>317</v>
      </c>
      <c r="G27" s="33" t="s">
        <v>33</v>
      </c>
      <c r="H27" s="48"/>
      <c r="I27" s="25"/>
      <c r="J27" s="25"/>
      <c r="K27" s="26"/>
      <c r="L27" s="26"/>
      <c r="M27" s="27">
        <f t="shared" si="3"/>
        <v>0</v>
      </c>
      <c r="N27" s="25"/>
      <c r="O27" s="26"/>
      <c r="P27" s="26"/>
      <c r="Q27" s="30">
        <f t="shared" si="4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51" t="s">
        <v>68</v>
      </c>
      <c r="G28" s="33" t="s">
        <v>31</v>
      </c>
      <c r="H28" s="48"/>
      <c r="I28" s="25"/>
      <c r="J28" s="25"/>
      <c r="K28" s="26"/>
      <c r="L28" s="26"/>
      <c r="M28" s="27">
        <f t="shared" si="3"/>
        <v>0</v>
      </c>
      <c r="N28" s="25"/>
      <c r="O28" s="26"/>
      <c r="P28" s="26"/>
      <c r="Q28" s="30">
        <f t="shared" si="4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51" t="s">
        <v>346</v>
      </c>
      <c r="G29" s="33" t="s">
        <v>33</v>
      </c>
      <c r="H29" s="48"/>
      <c r="I29" s="25"/>
      <c r="J29" s="25"/>
      <c r="K29" s="26"/>
      <c r="L29" s="26"/>
      <c r="M29" s="27">
        <f t="shared" si="3"/>
        <v>0</v>
      </c>
      <c r="N29" s="25"/>
      <c r="O29" s="26"/>
      <c r="P29" s="26"/>
      <c r="Q29" s="30">
        <f t="shared" si="4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54">
        <v>21</v>
      </c>
      <c r="G30" s="33" t="s">
        <v>31</v>
      </c>
      <c r="H30" s="48"/>
      <c r="I30" s="25"/>
      <c r="J30" s="25"/>
      <c r="K30" s="26"/>
      <c r="L30" s="26"/>
      <c r="M30" s="27">
        <f t="shared" si="3"/>
        <v>0</v>
      </c>
      <c r="N30" s="25"/>
      <c r="O30" s="26"/>
      <c r="P30" s="26"/>
      <c r="Q30" s="30">
        <f t="shared" si="4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51" t="s">
        <v>72</v>
      </c>
      <c r="G31" s="33" t="s">
        <v>31</v>
      </c>
      <c r="H31" s="48"/>
      <c r="I31" s="25"/>
      <c r="J31" s="25"/>
      <c r="K31" s="26"/>
      <c r="L31" s="26"/>
      <c r="M31" s="27">
        <f t="shared" si="3"/>
        <v>0</v>
      </c>
      <c r="N31" s="25"/>
      <c r="O31" s="26"/>
      <c r="P31" s="26"/>
      <c r="Q31" s="30">
        <f t="shared" si="4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51" t="s">
        <v>347</v>
      </c>
      <c r="G32" s="33" t="s">
        <v>56</v>
      </c>
      <c r="H32" s="48"/>
      <c r="I32" s="25"/>
      <c r="J32" s="25"/>
      <c r="K32" s="26"/>
      <c r="L32" s="26"/>
      <c r="M32" s="27">
        <f t="shared" si="3"/>
        <v>0</v>
      </c>
      <c r="N32" s="25"/>
      <c r="O32" s="26"/>
      <c r="P32" s="26"/>
      <c r="Q32" s="30">
        <f t="shared" si="4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51" t="s">
        <v>75</v>
      </c>
      <c r="G33" s="33" t="s">
        <v>31</v>
      </c>
      <c r="H33" s="48"/>
      <c r="I33" s="25"/>
      <c r="J33" s="25"/>
      <c r="K33" s="26"/>
      <c r="L33" s="26"/>
      <c r="M33" s="27">
        <f t="shared" si="3"/>
        <v>0</v>
      </c>
      <c r="N33" s="25"/>
      <c r="O33" s="26"/>
      <c r="P33" s="26"/>
      <c r="Q33" s="30">
        <f t="shared" si="4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51" t="s">
        <v>348</v>
      </c>
      <c r="G34" s="33" t="s">
        <v>56</v>
      </c>
      <c r="H34" s="48"/>
      <c r="I34" s="25"/>
      <c r="J34" s="25"/>
      <c r="K34" s="26"/>
      <c r="L34" s="26"/>
      <c r="M34" s="27">
        <f t="shared" si="3"/>
        <v>0</v>
      </c>
      <c r="N34" s="25"/>
      <c r="O34" s="26"/>
      <c r="P34" s="26"/>
      <c r="Q34" s="30">
        <f t="shared" si="4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51" t="s">
        <v>78</v>
      </c>
      <c r="G35" s="33" t="s">
        <v>31</v>
      </c>
      <c r="H35" s="48"/>
      <c r="I35" s="25"/>
      <c r="J35" s="25"/>
      <c r="K35" s="26"/>
      <c r="L35" s="26"/>
      <c r="M35" s="27">
        <f t="shared" si="3"/>
        <v>0</v>
      </c>
      <c r="N35" s="25"/>
      <c r="O35" s="26"/>
      <c r="P35" s="26"/>
      <c r="Q35" s="30">
        <f t="shared" si="4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51" t="s">
        <v>80</v>
      </c>
      <c r="G36" s="33" t="s">
        <v>31</v>
      </c>
      <c r="H36" s="48">
        <v>1</v>
      </c>
      <c r="I36" s="25"/>
      <c r="J36" s="25"/>
      <c r="K36" s="26"/>
      <c r="L36" s="26"/>
      <c r="M36" s="27">
        <f t="shared" si="3"/>
        <v>0</v>
      </c>
      <c r="N36" s="25"/>
      <c r="O36" s="26"/>
      <c r="P36" s="26"/>
      <c r="Q36" s="30">
        <f t="shared" si="4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51" t="s">
        <v>83</v>
      </c>
      <c r="G37" s="33" t="s">
        <v>31</v>
      </c>
      <c r="H37" s="48"/>
      <c r="I37" s="25"/>
      <c r="J37" s="25"/>
      <c r="K37" s="26"/>
      <c r="L37" s="26"/>
      <c r="M37" s="27">
        <f t="shared" si="3"/>
        <v>0</v>
      </c>
      <c r="N37" s="25">
        <v>1</v>
      </c>
      <c r="O37" s="26"/>
      <c r="P37" s="26"/>
      <c r="Q37" s="30">
        <f t="shared" si="4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51" t="s">
        <v>339</v>
      </c>
      <c r="G38" s="33" t="s">
        <v>51</v>
      </c>
      <c r="H38" s="48"/>
      <c r="I38" s="25"/>
      <c r="J38" s="25"/>
      <c r="K38" s="26"/>
      <c r="L38" s="26"/>
      <c r="M38" s="27">
        <f t="shared" si="3"/>
        <v>0</v>
      </c>
      <c r="N38" s="25"/>
      <c r="O38" s="26"/>
      <c r="P38" s="26"/>
      <c r="Q38" s="30">
        <f t="shared" si="4"/>
        <v>0</v>
      </c>
    </row>
    <row r="39" spans="1:17">
      <c r="A39" s="10">
        <v>30</v>
      </c>
      <c r="B39" s="11" t="s">
        <v>86</v>
      </c>
      <c r="C39" s="12" t="s">
        <v>28</v>
      </c>
      <c r="D39" s="11"/>
      <c r="E39" s="13" t="s">
        <v>87</v>
      </c>
      <c r="F39" s="51" t="s">
        <v>88</v>
      </c>
      <c r="G39" s="33" t="s">
        <v>31</v>
      </c>
      <c r="H39" s="48">
        <v>1</v>
      </c>
      <c r="I39" s="25"/>
      <c r="J39" s="25"/>
      <c r="K39" s="26"/>
      <c r="L39" s="26"/>
      <c r="M39" s="27">
        <f t="shared" si="3"/>
        <v>0</v>
      </c>
      <c r="N39" s="25"/>
      <c r="O39" s="26"/>
      <c r="P39" s="26"/>
      <c r="Q39" s="30">
        <f t="shared" si="4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51" t="s">
        <v>318</v>
      </c>
      <c r="G40" s="33" t="s">
        <v>33</v>
      </c>
      <c r="H40" s="48"/>
      <c r="I40" s="25"/>
      <c r="J40" s="25"/>
      <c r="K40" s="26"/>
      <c r="L40" s="26"/>
      <c r="M40" s="27">
        <f t="shared" si="3"/>
        <v>0</v>
      </c>
      <c r="N40" s="25"/>
      <c r="O40" s="26"/>
      <c r="P40" s="26"/>
      <c r="Q40" s="30">
        <f t="shared" si="4"/>
        <v>0</v>
      </c>
    </row>
    <row r="41" spans="1:17">
      <c r="A41" s="10">
        <v>32</v>
      </c>
      <c r="B41" s="11" t="s">
        <v>90</v>
      </c>
      <c r="C41" s="12" t="s">
        <v>28</v>
      </c>
      <c r="D41" s="11"/>
      <c r="E41" s="13" t="s">
        <v>91</v>
      </c>
      <c r="F41" s="51" t="s">
        <v>92</v>
      </c>
      <c r="G41" s="33" t="s">
        <v>31</v>
      </c>
      <c r="H41" s="48"/>
      <c r="I41" s="25"/>
      <c r="J41" s="25"/>
      <c r="K41" s="26"/>
      <c r="L41" s="26"/>
      <c r="M41" s="27">
        <f t="shared" si="3"/>
        <v>0</v>
      </c>
      <c r="N41" s="25"/>
      <c r="O41" s="26"/>
      <c r="P41" s="26"/>
      <c r="Q41" s="30">
        <f t="shared" si="4"/>
        <v>0</v>
      </c>
    </row>
    <row r="42" spans="1:17">
      <c r="A42" s="10">
        <v>33</v>
      </c>
      <c r="B42" s="11" t="s">
        <v>94</v>
      </c>
      <c r="C42" s="12" t="s">
        <v>28</v>
      </c>
      <c r="D42" s="11"/>
      <c r="E42" s="13" t="s">
        <v>44</v>
      </c>
      <c r="F42" s="51" t="s">
        <v>95</v>
      </c>
      <c r="G42" s="33" t="s">
        <v>31</v>
      </c>
      <c r="H42" s="48"/>
      <c r="I42" s="25"/>
      <c r="J42" s="25"/>
      <c r="K42" s="26"/>
      <c r="L42" s="26"/>
      <c r="M42" s="27">
        <f t="shared" si="3"/>
        <v>0</v>
      </c>
      <c r="N42" s="25"/>
      <c r="O42" s="26"/>
      <c r="P42" s="26"/>
      <c r="Q42" s="30">
        <f t="shared" si="4"/>
        <v>0</v>
      </c>
    </row>
    <row r="43" spans="1:17">
      <c r="A43" s="10">
        <v>34</v>
      </c>
      <c r="B43" s="11" t="s">
        <v>96</v>
      </c>
      <c r="C43" s="12" t="s">
        <v>28</v>
      </c>
      <c r="D43" s="11"/>
      <c r="E43" s="13" t="s">
        <v>37</v>
      </c>
      <c r="F43" s="54">
        <v>36</v>
      </c>
      <c r="G43" s="33" t="s">
        <v>31</v>
      </c>
      <c r="H43" s="48"/>
      <c r="I43" s="25"/>
      <c r="J43" s="25"/>
      <c r="K43" s="26"/>
      <c r="L43" s="26"/>
      <c r="M43" s="27">
        <f t="shared" si="3"/>
        <v>0</v>
      </c>
      <c r="N43" s="25"/>
      <c r="O43" s="26"/>
      <c r="P43" s="26"/>
      <c r="Q43" s="30">
        <f t="shared" si="4"/>
        <v>0</v>
      </c>
    </row>
    <row r="44" spans="1:17">
      <c r="A44" s="10">
        <v>35</v>
      </c>
      <c r="B44" s="11" t="s">
        <v>97</v>
      </c>
      <c r="C44" s="12" t="s">
        <v>28</v>
      </c>
      <c r="D44" s="11"/>
      <c r="E44" s="13" t="s">
        <v>98</v>
      </c>
      <c r="F44" s="54">
        <v>37</v>
      </c>
      <c r="G44" s="33" t="s">
        <v>31</v>
      </c>
      <c r="H44" s="48"/>
      <c r="I44" s="25"/>
      <c r="J44" s="25"/>
      <c r="K44" s="26"/>
      <c r="L44" s="26"/>
      <c r="M44" s="27">
        <f t="shared" si="3"/>
        <v>0</v>
      </c>
      <c r="N44" s="25"/>
      <c r="O44" s="26"/>
      <c r="P44" s="26"/>
      <c r="Q44" s="30">
        <f t="shared" si="4"/>
        <v>0</v>
      </c>
    </row>
    <row r="45" spans="1:17">
      <c r="A45" s="10">
        <v>36</v>
      </c>
      <c r="B45" s="11" t="s">
        <v>97</v>
      </c>
      <c r="C45" s="12" t="s">
        <v>28</v>
      </c>
      <c r="D45" s="11"/>
      <c r="E45" s="13" t="s">
        <v>98</v>
      </c>
      <c r="F45" s="51" t="s">
        <v>349</v>
      </c>
      <c r="G45" s="33" t="s">
        <v>47</v>
      </c>
      <c r="H45" s="48"/>
      <c r="I45" s="25"/>
      <c r="J45" s="25"/>
      <c r="K45" s="26"/>
      <c r="L45" s="26"/>
      <c r="M45" s="27">
        <f t="shared" si="3"/>
        <v>0</v>
      </c>
      <c r="N45" s="25"/>
      <c r="O45" s="26"/>
      <c r="P45" s="26"/>
      <c r="Q45" s="30">
        <f t="shared" si="4"/>
        <v>0</v>
      </c>
    </row>
    <row r="46" spans="1:17">
      <c r="A46" s="10">
        <v>37</v>
      </c>
      <c r="B46" s="11" t="s">
        <v>99</v>
      </c>
      <c r="C46" s="12" t="s">
        <v>28</v>
      </c>
      <c r="D46" s="11"/>
      <c r="E46" s="13" t="s">
        <v>100</v>
      </c>
      <c r="F46" s="51" t="s">
        <v>101</v>
      </c>
      <c r="G46" s="33" t="s">
        <v>31</v>
      </c>
      <c r="H46" s="48"/>
      <c r="I46" s="25"/>
      <c r="J46" s="25"/>
      <c r="K46" s="26"/>
      <c r="L46" s="26"/>
      <c r="M46" s="27">
        <f t="shared" si="3"/>
        <v>0</v>
      </c>
      <c r="N46" s="25"/>
      <c r="O46" s="26"/>
      <c r="P46" s="26"/>
      <c r="Q46" s="30">
        <f t="shared" si="4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51" t="s">
        <v>319</v>
      </c>
      <c r="G47" s="33" t="s">
        <v>47</v>
      </c>
      <c r="H47" s="48">
        <v>1</v>
      </c>
      <c r="I47" s="25"/>
      <c r="J47" s="25"/>
      <c r="K47" s="26"/>
      <c r="L47" s="26"/>
      <c r="M47" s="27">
        <f t="shared" si="3"/>
        <v>0</v>
      </c>
      <c r="N47" s="25"/>
      <c r="O47" s="26"/>
      <c r="P47" s="26"/>
      <c r="Q47" s="30">
        <f t="shared" si="4"/>
        <v>0</v>
      </c>
    </row>
    <row r="48" spans="1:17">
      <c r="A48" s="10">
        <v>39</v>
      </c>
      <c r="B48" s="11" t="s">
        <v>103</v>
      </c>
      <c r="C48" s="12" t="s">
        <v>28</v>
      </c>
      <c r="D48" s="11"/>
      <c r="E48" s="13" t="s">
        <v>37</v>
      </c>
      <c r="F48" s="51" t="s">
        <v>104</v>
      </c>
      <c r="G48" s="33" t="s">
        <v>31</v>
      </c>
      <c r="H48" s="48"/>
      <c r="I48" s="25"/>
      <c r="J48" s="25"/>
      <c r="K48" s="26"/>
      <c r="L48" s="26"/>
      <c r="M48" s="27">
        <f t="shared" si="3"/>
        <v>0</v>
      </c>
      <c r="N48" s="25"/>
      <c r="O48" s="26"/>
      <c r="P48" s="26"/>
      <c r="Q48" s="30">
        <f t="shared" si="4"/>
        <v>0</v>
      </c>
    </row>
    <row r="49" spans="1:17">
      <c r="A49" s="10">
        <v>40</v>
      </c>
      <c r="B49" s="11" t="s">
        <v>105</v>
      </c>
      <c r="C49" s="12" t="s">
        <v>28</v>
      </c>
      <c r="D49" s="11"/>
      <c r="E49" s="13" t="s">
        <v>106</v>
      </c>
      <c r="F49" s="51" t="s">
        <v>107</v>
      </c>
      <c r="G49" s="33" t="s">
        <v>31</v>
      </c>
      <c r="H49" s="48">
        <v>2</v>
      </c>
      <c r="I49" s="25"/>
      <c r="J49" s="25"/>
      <c r="K49" s="26"/>
      <c r="L49" s="26"/>
      <c r="M49" s="27">
        <f t="shared" si="3"/>
        <v>0</v>
      </c>
      <c r="N49" s="25"/>
      <c r="O49" s="26"/>
      <c r="P49" s="26"/>
      <c r="Q49" s="30">
        <f t="shared" si="4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51" t="s">
        <v>320</v>
      </c>
      <c r="G50" s="33" t="s">
        <v>33</v>
      </c>
      <c r="H50" s="48"/>
      <c r="I50" s="25"/>
      <c r="J50" s="25"/>
      <c r="K50" s="26"/>
      <c r="L50" s="26"/>
      <c r="M50" s="27">
        <f t="shared" si="3"/>
        <v>0</v>
      </c>
      <c r="N50" s="25"/>
      <c r="O50" s="26"/>
      <c r="P50" s="26"/>
      <c r="Q50" s="30">
        <f t="shared" si="4"/>
        <v>0</v>
      </c>
    </row>
    <row r="51" spans="1:17">
      <c r="A51" s="10">
        <v>42</v>
      </c>
      <c r="B51" s="11" t="s">
        <v>109</v>
      </c>
      <c r="C51" s="12" t="s">
        <v>28</v>
      </c>
      <c r="D51" s="11"/>
      <c r="E51" s="13" t="s">
        <v>37</v>
      </c>
      <c r="F51" s="54">
        <v>42</v>
      </c>
      <c r="G51" s="33" t="s">
        <v>31</v>
      </c>
      <c r="H51" s="48"/>
      <c r="I51" s="25"/>
      <c r="J51" s="25"/>
      <c r="K51" s="26"/>
      <c r="L51" s="26"/>
      <c r="M51" s="27">
        <f t="shared" si="3"/>
        <v>0</v>
      </c>
      <c r="N51" s="25"/>
      <c r="O51" s="26"/>
      <c r="P51" s="26"/>
      <c r="Q51" s="30">
        <f t="shared" si="4"/>
        <v>0</v>
      </c>
    </row>
    <row r="52" spans="1:17">
      <c r="A52" s="10">
        <v>43</v>
      </c>
      <c r="B52" s="11" t="s">
        <v>110</v>
      </c>
      <c r="C52" s="12" t="s">
        <v>28</v>
      </c>
      <c r="D52" s="11"/>
      <c r="E52" s="13" t="s">
        <v>37</v>
      </c>
      <c r="F52" s="51" t="s">
        <v>111</v>
      </c>
      <c r="G52" s="33" t="s">
        <v>31</v>
      </c>
      <c r="H52" s="48"/>
      <c r="I52" s="25"/>
      <c r="J52" s="25"/>
      <c r="K52" s="26"/>
      <c r="L52" s="26"/>
      <c r="M52" s="27">
        <f t="shared" si="3"/>
        <v>0</v>
      </c>
      <c r="N52" s="25"/>
      <c r="O52" s="26"/>
      <c r="P52" s="26"/>
      <c r="Q52" s="30">
        <f t="shared" si="4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51" t="s">
        <v>350</v>
      </c>
      <c r="G53" s="33" t="s">
        <v>51</v>
      </c>
      <c r="H53" s="48">
        <v>2</v>
      </c>
      <c r="I53" s="25"/>
      <c r="J53" s="25"/>
      <c r="K53" s="26"/>
      <c r="L53" s="26"/>
      <c r="M53" s="27"/>
      <c r="N53" s="25"/>
      <c r="O53" s="26"/>
      <c r="P53" s="26"/>
      <c r="Q53" s="30"/>
    </row>
    <row r="54" spans="1:17">
      <c r="A54" s="10">
        <v>45</v>
      </c>
      <c r="B54" s="11" t="s">
        <v>113</v>
      </c>
      <c r="C54" s="12" t="s">
        <v>28</v>
      </c>
      <c r="D54" s="11"/>
      <c r="E54" s="13" t="s">
        <v>37</v>
      </c>
      <c r="F54" s="51" t="s">
        <v>114</v>
      </c>
      <c r="G54" s="33" t="s">
        <v>31</v>
      </c>
      <c r="H54" s="48"/>
      <c r="I54" s="25"/>
      <c r="J54" s="25"/>
      <c r="K54" s="26"/>
      <c r="L54" s="26"/>
      <c r="M54" s="27">
        <f t="shared" ref="M54:M96" si="5">K54-L54</f>
        <v>0</v>
      </c>
      <c r="N54" s="25"/>
      <c r="O54" s="26"/>
      <c r="P54" s="26"/>
      <c r="Q54" s="30">
        <f t="shared" ref="Q54:Q96" si="6">O54-P54</f>
        <v>0</v>
      </c>
    </row>
    <row r="55" spans="1:17">
      <c r="A55" s="10">
        <v>46</v>
      </c>
      <c r="B55" s="11" t="s">
        <v>115</v>
      </c>
      <c r="C55" s="12" t="s">
        <v>28</v>
      </c>
      <c r="D55" s="11"/>
      <c r="E55" s="13" t="s">
        <v>98</v>
      </c>
      <c r="F55" s="51" t="s">
        <v>116</v>
      </c>
      <c r="G55" s="33" t="s">
        <v>31</v>
      </c>
      <c r="H55" s="48">
        <v>3</v>
      </c>
      <c r="I55" s="25"/>
      <c r="J55" s="25"/>
      <c r="K55" s="26"/>
      <c r="L55" s="26"/>
      <c r="M55" s="27">
        <f t="shared" si="5"/>
        <v>0</v>
      </c>
      <c r="N55" s="25"/>
      <c r="O55" s="26"/>
      <c r="P55" s="26"/>
      <c r="Q55" s="30">
        <f t="shared" si="6"/>
        <v>0</v>
      </c>
    </row>
    <row r="56" spans="1:17">
      <c r="A56" s="10">
        <v>47</v>
      </c>
      <c r="B56" s="11" t="s">
        <v>117</v>
      </c>
      <c r="C56" s="12" t="s">
        <v>28</v>
      </c>
      <c r="D56" s="11"/>
      <c r="E56" s="13" t="s">
        <v>29</v>
      </c>
      <c r="F56" s="54">
        <v>48</v>
      </c>
      <c r="G56" s="33" t="s">
        <v>31</v>
      </c>
      <c r="H56" s="48"/>
      <c r="I56" s="25"/>
      <c r="J56" s="25"/>
      <c r="K56" s="26"/>
      <c r="L56" s="26"/>
      <c r="M56" s="27">
        <f t="shared" si="5"/>
        <v>0</v>
      </c>
      <c r="N56" s="25"/>
      <c r="O56" s="26"/>
      <c r="P56" s="26"/>
      <c r="Q56" s="30">
        <f t="shared" si="6"/>
        <v>0</v>
      </c>
    </row>
    <row r="57" spans="1:17">
      <c r="A57" s="10">
        <v>48</v>
      </c>
      <c r="B57" s="11" t="s">
        <v>118</v>
      </c>
      <c r="C57" s="12" t="s">
        <v>28</v>
      </c>
      <c r="D57" s="11"/>
      <c r="E57" s="13" t="s">
        <v>119</v>
      </c>
      <c r="F57" s="51" t="s">
        <v>120</v>
      </c>
      <c r="G57" s="33" t="s">
        <v>31</v>
      </c>
      <c r="H57" s="48"/>
      <c r="I57" s="25"/>
      <c r="J57" s="25"/>
      <c r="K57" s="26"/>
      <c r="L57" s="26"/>
      <c r="M57" s="27">
        <f t="shared" si="5"/>
        <v>0</v>
      </c>
      <c r="N57" s="25"/>
      <c r="O57" s="26"/>
      <c r="P57" s="26"/>
      <c r="Q57" s="30">
        <f t="shared" si="6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51" t="s">
        <v>351</v>
      </c>
      <c r="G58" s="33" t="s">
        <v>33</v>
      </c>
      <c r="H58" s="48"/>
      <c r="I58" s="25"/>
      <c r="J58" s="25"/>
      <c r="K58" s="26"/>
      <c r="L58" s="26"/>
      <c r="M58" s="27">
        <f t="shared" si="5"/>
        <v>0</v>
      </c>
      <c r="N58" s="25"/>
      <c r="O58" s="26"/>
      <c r="P58" s="26"/>
      <c r="Q58" s="30">
        <f t="shared" si="6"/>
        <v>0</v>
      </c>
    </row>
    <row r="59" spans="1:17">
      <c r="A59" s="10">
        <v>50</v>
      </c>
      <c r="B59" s="11" t="s">
        <v>122</v>
      </c>
      <c r="C59" s="12" t="s">
        <v>28</v>
      </c>
      <c r="D59" s="11"/>
      <c r="E59" s="13" t="s">
        <v>29</v>
      </c>
      <c r="F59" s="51" t="s">
        <v>123</v>
      </c>
      <c r="G59" s="33" t="s">
        <v>31</v>
      </c>
      <c r="H59" s="48"/>
      <c r="I59" s="25"/>
      <c r="J59" s="25"/>
      <c r="K59" s="26"/>
      <c r="L59" s="26"/>
      <c r="M59" s="27">
        <f t="shared" si="5"/>
        <v>0</v>
      </c>
      <c r="N59" s="25"/>
      <c r="O59" s="26"/>
      <c r="P59" s="26"/>
      <c r="Q59" s="30">
        <f t="shared" si="6"/>
        <v>0</v>
      </c>
    </row>
    <row r="60" spans="1:17">
      <c r="A60" s="10">
        <v>51</v>
      </c>
      <c r="B60" s="11" t="s">
        <v>124</v>
      </c>
      <c r="C60" s="12" t="s">
        <v>28</v>
      </c>
      <c r="D60" s="11"/>
      <c r="E60" s="13" t="s">
        <v>37</v>
      </c>
      <c r="F60" s="54">
        <v>53</v>
      </c>
      <c r="G60" s="33" t="s">
        <v>31</v>
      </c>
      <c r="H60" s="48"/>
      <c r="I60" s="25"/>
      <c r="J60" s="25"/>
      <c r="K60" s="26"/>
      <c r="L60" s="26"/>
      <c r="M60" s="27">
        <f t="shared" si="5"/>
        <v>0</v>
      </c>
      <c r="N60" s="25"/>
      <c r="O60" s="26"/>
      <c r="P60" s="26"/>
      <c r="Q60" s="30">
        <f t="shared" si="6"/>
        <v>0</v>
      </c>
    </row>
    <row r="61" spans="1:17">
      <c r="A61" s="10">
        <v>52</v>
      </c>
      <c r="B61" s="11" t="s">
        <v>126</v>
      </c>
      <c r="C61" s="12" t="s">
        <v>28</v>
      </c>
      <c r="D61" s="11"/>
      <c r="E61" s="13" t="s">
        <v>91</v>
      </c>
      <c r="F61" s="51" t="s">
        <v>127</v>
      </c>
      <c r="G61" s="33" t="s">
        <v>31</v>
      </c>
      <c r="H61" s="48"/>
      <c r="I61" s="25"/>
      <c r="J61" s="25"/>
      <c r="K61" s="26"/>
      <c r="L61" s="26"/>
      <c r="M61" s="27">
        <f t="shared" si="5"/>
        <v>0</v>
      </c>
      <c r="N61" s="25"/>
      <c r="O61" s="26"/>
      <c r="P61" s="26"/>
      <c r="Q61" s="30">
        <f t="shared" si="6"/>
        <v>0</v>
      </c>
    </row>
    <row r="62" spans="1:17">
      <c r="A62" s="10">
        <v>53</v>
      </c>
      <c r="B62" s="11" t="s">
        <v>129</v>
      </c>
      <c r="C62" s="12" t="s">
        <v>28</v>
      </c>
      <c r="D62" s="11"/>
      <c r="E62" s="13" t="s">
        <v>29</v>
      </c>
      <c r="F62" s="51" t="s">
        <v>130</v>
      </c>
      <c r="G62" s="33" t="s">
        <v>31</v>
      </c>
      <c r="H62" s="48"/>
      <c r="I62" s="25"/>
      <c r="J62" s="25"/>
      <c r="K62" s="26"/>
      <c r="L62" s="26"/>
      <c r="M62" s="27">
        <f t="shared" si="5"/>
        <v>0</v>
      </c>
      <c r="N62" s="25"/>
      <c r="O62" s="26"/>
      <c r="P62" s="26"/>
      <c r="Q62" s="30">
        <f t="shared" si="6"/>
        <v>0</v>
      </c>
    </row>
    <row r="63" spans="1:17">
      <c r="A63" s="10">
        <v>54</v>
      </c>
      <c r="B63" s="11" t="s">
        <v>131</v>
      </c>
      <c r="C63" s="12" t="s">
        <v>28</v>
      </c>
      <c r="D63" s="11"/>
      <c r="E63" s="13" t="s">
        <v>132</v>
      </c>
      <c r="F63" s="51" t="s">
        <v>133</v>
      </c>
      <c r="G63" s="33" t="s">
        <v>31</v>
      </c>
      <c r="H63" s="48"/>
      <c r="I63" s="25"/>
      <c r="J63" s="25"/>
      <c r="K63" s="26"/>
      <c r="L63" s="26"/>
      <c r="M63" s="27">
        <f t="shared" si="5"/>
        <v>0</v>
      </c>
      <c r="N63" s="25"/>
      <c r="O63" s="26"/>
      <c r="P63" s="26"/>
      <c r="Q63" s="30">
        <f t="shared" si="6"/>
        <v>0</v>
      </c>
    </row>
    <row r="64" spans="1:17">
      <c r="A64" s="10">
        <v>55</v>
      </c>
      <c r="B64" s="11" t="s">
        <v>135</v>
      </c>
      <c r="C64" s="12" t="s">
        <v>28</v>
      </c>
      <c r="D64" s="11"/>
      <c r="E64" s="13" t="s">
        <v>37</v>
      </c>
      <c r="F64" s="54">
        <v>62</v>
      </c>
      <c r="G64" s="33" t="s">
        <v>31</v>
      </c>
      <c r="H64" s="48"/>
      <c r="I64" s="25"/>
      <c r="J64" s="25"/>
      <c r="K64" s="26"/>
      <c r="L64" s="26"/>
      <c r="M64" s="27">
        <f t="shared" si="5"/>
        <v>0</v>
      </c>
      <c r="N64" s="25"/>
      <c r="O64" s="26"/>
      <c r="P64" s="26"/>
      <c r="Q64" s="30">
        <f t="shared" si="6"/>
        <v>0</v>
      </c>
    </row>
    <row r="65" spans="1:17">
      <c r="A65" s="10">
        <v>56</v>
      </c>
      <c r="B65" s="11" t="s">
        <v>136</v>
      </c>
      <c r="C65" s="12" t="s">
        <v>28</v>
      </c>
      <c r="D65" s="11"/>
      <c r="E65" s="13" t="s">
        <v>100</v>
      </c>
      <c r="F65" s="51" t="s">
        <v>137</v>
      </c>
      <c r="G65" s="33" t="s">
        <v>31</v>
      </c>
      <c r="H65" s="48"/>
      <c r="I65" s="25"/>
      <c r="J65" s="25"/>
      <c r="K65" s="26"/>
      <c r="L65" s="26"/>
      <c r="M65" s="27">
        <f t="shared" si="5"/>
        <v>0</v>
      </c>
      <c r="N65" s="25"/>
      <c r="O65" s="26"/>
      <c r="P65" s="26"/>
      <c r="Q65" s="30">
        <f t="shared" si="6"/>
        <v>0</v>
      </c>
    </row>
    <row r="66" spans="1:17">
      <c r="A66" s="10">
        <v>57</v>
      </c>
      <c r="B66" s="11" t="s">
        <v>136</v>
      </c>
      <c r="C66" s="12" t="s">
        <v>28</v>
      </c>
      <c r="D66" s="11"/>
      <c r="E66" s="13" t="s">
        <v>100</v>
      </c>
      <c r="F66" s="51" t="s">
        <v>321</v>
      </c>
      <c r="G66" s="33" t="s">
        <v>47</v>
      </c>
      <c r="H66" s="48"/>
      <c r="I66" s="25"/>
      <c r="J66" s="25"/>
      <c r="K66" s="26"/>
      <c r="L66" s="26"/>
      <c r="M66" s="27">
        <f t="shared" si="5"/>
        <v>0</v>
      </c>
      <c r="N66" s="25"/>
      <c r="O66" s="26"/>
      <c r="P66" s="26"/>
      <c r="Q66" s="30">
        <f t="shared" si="6"/>
        <v>0</v>
      </c>
    </row>
    <row r="67" spans="1:17">
      <c r="A67" s="10">
        <v>58</v>
      </c>
      <c r="B67" s="11" t="s">
        <v>139</v>
      </c>
      <c r="C67" s="12" t="s">
        <v>28</v>
      </c>
      <c r="D67" s="11"/>
      <c r="E67" s="13" t="s">
        <v>44</v>
      </c>
      <c r="F67" s="54">
        <v>65</v>
      </c>
      <c r="G67" s="33" t="s">
        <v>31</v>
      </c>
      <c r="H67" s="48"/>
      <c r="I67" s="25"/>
      <c r="J67" s="25"/>
      <c r="K67" s="26"/>
      <c r="L67" s="26"/>
      <c r="M67" s="27">
        <f t="shared" si="5"/>
        <v>0</v>
      </c>
      <c r="N67" s="25"/>
      <c r="O67" s="26"/>
      <c r="P67" s="26"/>
      <c r="Q67" s="30">
        <f t="shared" si="6"/>
        <v>0</v>
      </c>
    </row>
    <row r="68" spans="1:17">
      <c r="A68" s="10">
        <v>59</v>
      </c>
      <c r="B68" s="11" t="s">
        <v>140</v>
      </c>
      <c r="C68" s="12" t="s">
        <v>28</v>
      </c>
      <c r="D68" s="11"/>
      <c r="E68" s="13" t="s">
        <v>37</v>
      </c>
      <c r="F68" s="51" t="s">
        <v>141</v>
      </c>
      <c r="G68" s="33" t="s">
        <v>31</v>
      </c>
      <c r="H68" s="48">
        <v>3</v>
      </c>
      <c r="I68" s="25"/>
      <c r="J68" s="25"/>
      <c r="K68" s="26"/>
      <c r="L68" s="26"/>
      <c r="M68" s="27">
        <f t="shared" si="5"/>
        <v>0</v>
      </c>
      <c r="N68" s="25"/>
      <c r="O68" s="26"/>
      <c r="P68" s="26"/>
      <c r="Q68" s="30">
        <f t="shared" si="6"/>
        <v>0</v>
      </c>
    </row>
    <row r="69" spans="1:17">
      <c r="A69" s="10">
        <v>60</v>
      </c>
      <c r="B69" s="11" t="s">
        <v>143</v>
      </c>
      <c r="C69" s="12" t="s">
        <v>28</v>
      </c>
      <c r="D69" s="11"/>
      <c r="E69" s="13" t="s">
        <v>44</v>
      </c>
      <c r="F69" s="51" t="s">
        <v>144</v>
      </c>
      <c r="G69" s="33" t="s">
        <v>31</v>
      </c>
      <c r="H69" s="48">
        <v>1</v>
      </c>
      <c r="I69" s="25"/>
      <c r="J69" s="25"/>
      <c r="K69" s="26"/>
      <c r="L69" s="26"/>
      <c r="M69" s="27">
        <f t="shared" si="5"/>
        <v>0</v>
      </c>
      <c r="N69" s="25"/>
      <c r="O69" s="26"/>
      <c r="P69" s="26"/>
      <c r="Q69" s="30">
        <f t="shared" si="6"/>
        <v>0</v>
      </c>
    </row>
    <row r="70" spans="1:17">
      <c r="A70" s="10">
        <v>61</v>
      </c>
      <c r="B70" s="11" t="s">
        <v>143</v>
      </c>
      <c r="C70" s="12" t="s">
        <v>28</v>
      </c>
      <c r="D70" s="11"/>
      <c r="E70" s="13" t="s">
        <v>44</v>
      </c>
      <c r="F70" s="51" t="s">
        <v>322</v>
      </c>
      <c r="G70" s="33" t="s">
        <v>47</v>
      </c>
      <c r="H70" s="48"/>
      <c r="I70" s="25"/>
      <c r="J70" s="25"/>
      <c r="K70" s="26"/>
      <c r="L70" s="26"/>
      <c r="M70" s="27">
        <f t="shared" si="5"/>
        <v>0</v>
      </c>
      <c r="N70" s="25"/>
      <c r="O70" s="26"/>
      <c r="P70" s="26"/>
      <c r="Q70" s="30">
        <f t="shared" si="6"/>
        <v>0</v>
      </c>
    </row>
    <row r="71" spans="1:17">
      <c r="A71" s="10">
        <v>62</v>
      </c>
      <c r="B71" s="11" t="s">
        <v>146</v>
      </c>
      <c r="C71" s="12" t="s">
        <v>28</v>
      </c>
      <c r="D71" s="11"/>
      <c r="E71" s="13" t="s">
        <v>44</v>
      </c>
      <c r="F71" s="51" t="s">
        <v>147</v>
      </c>
      <c r="G71" s="33" t="s">
        <v>31</v>
      </c>
      <c r="H71" s="48"/>
      <c r="I71" s="25"/>
      <c r="J71" s="25"/>
      <c r="K71" s="26"/>
      <c r="L71" s="26"/>
      <c r="M71" s="27">
        <f t="shared" si="5"/>
        <v>0</v>
      </c>
      <c r="N71" s="25"/>
      <c r="O71" s="26"/>
      <c r="P71" s="26"/>
      <c r="Q71" s="30">
        <f t="shared" si="6"/>
        <v>0</v>
      </c>
    </row>
    <row r="72" spans="1:17">
      <c r="A72" s="10">
        <v>63</v>
      </c>
      <c r="B72" s="11" t="s">
        <v>146</v>
      </c>
      <c r="C72" s="12" t="s">
        <v>28</v>
      </c>
      <c r="D72" s="11"/>
      <c r="E72" s="13" t="s">
        <v>44</v>
      </c>
      <c r="F72" s="51" t="s">
        <v>323</v>
      </c>
      <c r="G72" s="33" t="s">
        <v>47</v>
      </c>
      <c r="H72" s="48">
        <v>1</v>
      </c>
      <c r="I72" s="25"/>
      <c r="J72" s="25"/>
      <c r="K72" s="26"/>
      <c r="L72" s="26"/>
      <c r="M72" s="27">
        <f t="shared" si="5"/>
        <v>0</v>
      </c>
      <c r="N72" s="25"/>
      <c r="O72" s="26"/>
      <c r="P72" s="26"/>
      <c r="Q72" s="30">
        <f t="shared" si="6"/>
        <v>0</v>
      </c>
    </row>
    <row r="73" spans="1:17">
      <c r="A73" s="10">
        <v>64</v>
      </c>
      <c r="B73" s="11" t="s">
        <v>149</v>
      </c>
      <c r="C73" s="12" t="s">
        <v>28</v>
      </c>
      <c r="D73" s="11"/>
      <c r="E73" s="13" t="s">
        <v>37</v>
      </c>
      <c r="F73" s="51" t="s">
        <v>150</v>
      </c>
      <c r="G73" s="33" t="s">
        <v>31</v>
      </c>
      <c r="H73" s="48"/>
      <c r="I73" s="25"/>
      <c r="J73" s="25"/>
      <c r="K73" s="26"/>
      <c r="L73" s="26"/>
      <c r="M73" s="27">
        <f t="shared" si="5"/>
        <v>0</v>
      </c>
      <c r="N73" s="25"/>
      <c r="O73" s="26"/>
      <c r="P73" s="26"/>
      <c r="Q73" s="30">
        <f t="shared" si="6"/>
        <v>0</v>
      </c>
    </row>
    <row r="74" spans="1:17">
      <c r="A74" s="10">
        <v>65</v>
      </c>
      <c r="B74" s="11" t="s">
        <v>151</v>
      </c>
      <c r="C74" s="12" t="s">
        <v>28</v>
      </c>
      <c r="D74" s="11"/>
      <c r="E74" s="13" t="s">
        <v>37</v>
      </c>
      <c r="F74" s="51" t="s">
        <v>152</v>
      </c>
      <c r="G74" s="33" t="s">
        <v>31</v>
      </c>
      <c r="H74" s="48"/>
      <c r="I74" s="25"/>
      <c r="J74" s="25"/>
      <c r="K74" s="26"/>
      <c r="L74" s="26"/>
      <c r="M74" s="27">
        <f t="shared" si="5"/>
        <v>0</v>
      </c>
      <c r="N74" s="25"/>
      <c r="O74" s="26"/>
      <c r="P74" s="26"/>
      <c r="Q74" s="30">
        <f t="shared" si="6"/>
        <v>0</v>
      </c>
    </row>
    <row r="75" spans="1:17">
      <c r="A75" s="10">
        <v>66</v>
      </c>
      <c r="B75" s="11" t="s">
        <v>153</v>
      </c>
      <c r="C75" s="12" t="s">
        <v>28</v>
      </c>
      <c r="D75" s="11"/>
      <c r="E75" s="13" t="s">
        <v>154</v>
      </c>
      <c r="F75" s="51" t="s">
        <v>155</v>
      </c>
      <c r="G75" s="33" t="s">
        <v>31</v>
      </c>
      <c r="H75" s="48">
        <v>1</v>
      </c>
      <c r="I75" s="25"/>
      <c r="J75" s="25"/>
      <c r="K75" s="26"/>
      <c r="L75" s="26"/>
      <c r="M75" s="27">
        <f t="shared" si="5"/>
        <v>0</v>
      </c>
      <c r="N75" s="25"/>
      <c r="O75" s="26"/>
      <c r="P75" s="26"/>
      <c r="Q75" s="30">
        <f t="shared" si="6"/>
        <v>0</v>
      </c>
    </row>
    <row r="76" spans="1:17">
      <c r="A76" s="10">
        <v>67</v>
      </c>
      <c r="B76" s="11" t="s">
        <v>159</v>
      </c>
      <c r="C76" s="12" t="s">
        <v>28</v>
      </c>
      <c r="D76" s="11"/>
      <c r="E76" s="13" t="s">
        <v>160</v>
      </c>
      <c r="F76" s="51" t="s">
        <v>161</v>
      </c>
      <c r="G76" s="33" t="s">
        <v>31</v>
      </c>
      <c r="H76" s="48"/>
      <c r="I76" s="25"/>
      <c r="J76" s="25"/>
      <c r="K76" s="26"/>
      <c r="L76" s="26"/>
      <c r="M76" s="27">
        <f t="shared" si="5"/>
        <v>0</v>
      </c>
      <c r="N76" s="25"/>
      <c r="O76" s="26"/>
      <c r="P76" s="26"/>
      <c r="Q76" s="30">
        <f t="shared" si="6"/>
        <v>0</v>
      </c>
    </row>
    <row r="77" spans="1:17">
      <c r="A77" s="10">
        <v>68</v>
      </c>
      <c r="B77" s="11" t="s">
        <v>162</v>
      </c>
      <c r="C77" s="12" t="s">
        <v>28</v>
      </c>
      <c r="D77" s="11"/>
      <c r="E77" s="13" t="s">
        <v>163</v>
      </c>
      <c r="F77" s="51" t="s">
        <v>164</v>
      </c>
      <c r="G77" s="33" t="s">
        <v>31</v>
      </c>
      <c r="H77" s="48"/>
      <c r="I77" s="25"/>
      <c r="J77" s="25"/>
      <c r="K77" s="26"/>
      <c r="L77" s="26"/>
      <c r="M77" s="27">
        <f t="shared" si="5"/>
        <v>0</v>
      </c>
      <c r="N77" s="25"/>
      <c r="O77" s="26"/>
      <c r="P77" s="26"/>
      <c r="Q77" s="30">
        <f t="shared" si="6"/>
        <v>0</v>
      </c>
    </row>
    <row r="78" spans="1:17">
      <c r="A78" s="10">
        <v>69</v>
      </c>
      <c r="B78" s="11" t="s">
        <v>166</v>
      </c>
      <c r="C78" s="12" t="s">
        <v>28</v>
      </c>
      <c r="D78" s="11"/>
      <c r="E78" s="13" t="s">
        <v>44</v>
      </c>
      <c r="F78" s="54">
        <v>79</v>
      </c>
      <c r="G78" s="33" t="s">
        <v>31</v>
      </c>
      <c r="H78" s="48"/>
      <c r="I78" s="25"/>
      <c r="J78" s="25"/>
      <c r="K78" s="26"/>
      <c r="L78" s="26"/>
      <c r="M78" s="27">
        <f t="shared" si="5"/>
        <v>0</v>
      </c>
      <c r="N78" s="25"/>
      <c r="O78" s="26"/>
      <c r="P78" s="26"/>
      <c r="Q78" s="30">
        <f t="shared" si="6"/>
        <v>0</v>
      </c>
    </row>
    <row r="79" spans="1:17">
      <c r="A79" s="10">
        <v>70</v>
      </c>
      <c r="B79" s="11" t="s">
        <v>167</v>
      </c>
      <c r="C79" s="12" t="s">
        <v>28</v>
      </c>
      <c r="D79" s="11"/>
      <c r="E79" s="13" t="s">
        <v>44</v>
      </c>
      <c r="F79" s="54">
        <v>80</v>
      </c>
      <c r="G79" s="33" t="s">
        <v>31</v>
      </c>
      <c r="H79" s="48"/>
      <c r="I79" s="25"/>
      <c r="J79" s="25"/>
      <c r="K79" s="26"/>
      <c r="L79" s="26"/>
      <c r="M79" s="27">
        <f t="shared" si="5"/>
        <v>0</v>
      </c>
      <c r="N79" s="25"/>
      <c r="O79" s="26"/>
      <c r="P79" s="26"/>
      <c r="Q79" s="30">
        <f t="shared" si="6"/>
        <v>0</v>
      </c>
    </row>
    <row r="80" spans="1:17">
      <c r="A80" s="10">
        <v>71</v>
      </c>
      <c r="B80" s="11" t="s">
        <v>168</v>
      </c>
      <c r="C80" s="12" t="s">
        <v>28</v>
      </c>
      <c r="D80" s="11"/>
      <c r="E80" s="13" t="s">
        <v>37</v>
      </c>
      <c r="F80" s="51" t="s">
        <v>169</v>
      </c>
      <c r="G80" s="33" t="s">
        <v>31</v>
      </c>
      <c r="H80" s="48"/>
      <c r="I80" s="25"/>
      <c r="J80" s="25"/>
      <c r="K80" s="26"/>
      <c r="L80" s="26"/>
      <c r="M80" s="27">
        <f t="shared" si="5"/>
        <v>0</v>
      </c>
      <c r="N80" s="25"/>
      <c r="O80" s="26"/>
      <c r="P80" s="26"/>
      <c r="Q80" s="30">
        <f t="shared" si="6"/>
        <v>0</v>
      </c>
    </row>
    <row r="81" spans="1:17">
      <c r="A81" s="10">
        <v>72</v>
      </c>
      <c r="B81" s="11" t="s">
        <v>170</v>
      </c>
      <c r="C81" s="12" t="s">
        <v>28</v>
      </c>
      <c r="D81" s="11"/>
      <c r="E81" s="13" t="s">
        <v>171</v>
      </c>
      <c r="F81" s="54">
        <v>82</v>
      </c>
      <c r="G81" s="33" t="s">
        <v>31</v>
      </c>
      <c r="H81" s="48"/>
      <c r="I81" s="25"/>
      <c r="J81" s="25"/>
      <c r="K81" s="26"/>
      <c r="L81" s="26"/>
      <c r="M81" s="27">
        <f t="shared" si="5"/>
        <v>0</v>
      </c>
      <c r="N81" s="25"/>
      <c r="O81" s="26"/>
      <c r="P81" s="26"/>
      <c r="Q81" s="30">
        <f t="shared" si="6"/>
        <v>0</v>
      </c>
    </row>
    <row r="82" spans="1:17">
      <c r="A82" s="10">
        <v>73</v>
      </c>
      <c r="B82" s="11" t="s">
        <v>173</v>
      </c>
      <c r="C82" s="12" t="s">
        <v>28</v>
      </c>
      <c r="D82" s="11"/>
      <c r="E82" s="13" t="s">
        <v>37</v>
      </c>
      <c r="F82" s="51" t="s">
        <v>174</v>
      </c>
      <c r="G82" s="33" t="s">
        <v>31</v>
      </c>
      <c r="H82" s="48">
        <v>1</v>
      </c>
      <c r="I82" s="25"/>
      <c r="J82" s="25"/>
      <c r="K82" s="26"/>
      <c r="L82" s="26"/>
      <c r="M82" s="27">
        <f t="shared" si="5"/>
        <v>0</v>
      </c>
      <c r="N82" s="25"/>
      <c r="O82" s="26"/>
      <c r="P82" s="26"/>
      <c r="Q82" s="30">
        <f t="shared" si="6"/>
        <v>0</v>
      </c>
    </row>
    <row r="83" spans="1:17">
      <c r="A83" s="10">
        <v>74</v>
      </c>
      <c r="B83" s="11" t="s">
        <v>175</v>
      </c>
      <c r="C83" s="12" t="s">
        <v>28</v>
      </c>
      <c r="D83" s="11"/>
      <c r="E83" s="13" t="s">
        <v>106</v>
      </c>
      <c r="F83" s="51" t="s">
        <v>176</v>
      </c>
      <c r="G83" s="33" t="s">
        <v>31</v>
      </c>
      <c r="H83" s="48">
        <v>1</v>
      </c>
      <c r="I83" s="25"/>
      <c r="J83" s="25"/>
      <c r="K83" s="26"/>
      <c r="L83" s="26"/>
      <c r="M83" s="27">
        <f t="shared" si="5"/>
        <v>0</v>
      </c>
      <c r="N83" s="25"/>
      <c r="O83" s="26"/>
      <c r="P83" s="26"/>
      <c r="Q83" s="30">
        <f t="shared" si="6"/>
        <v>0</v>
      </c>
    </row>
    <row r="84" spans="1:17">
      <c r="A84" s="10">
        <v>75</v>
      </c>
      <c r="B84" s="11" t="s">
        <v>175</v>
      </c>
      <c r="C84" s="12" t="s">
        <v>28</v>
      </c>
      <c r="D84" s="11"/>
      <c r="E84" s="13" t="s">
        <v>106</v>
      </c>
      <c r="F84" s="51" t="s">
        <v>324</v>
      </c>
      <c r="G84" s="33" t="s">
        <v>33</v>
      </c>
      <c r="H84" s="48"/>
      <c r="I84" s="25"/>
      <c r="J84" s="25"/>
      <c r="K84" s="26"/>
      <c r="L84" s="26"/>
      <c r="M84" s="27">
        <f t="shared" si="5"/>
        <v>0</v>
      </c>
      <c r="N84" s="25"/>
      <c r="O84" s="26"/>
      <c r="P84" s="26"/>
      <c r="Q84" s="30">
        <f t="shared" si="6"/>
        <v>0</v>
      </c>
    </row>
    <row r="85" spans="1:17">
      <c r="A85" s="10">
        <v>76</v>
      </c>
      <c r="B85" s="11" t="s">
        <v>178</v>
      </c>
      <c r="C85" s="12" t="s">
        <v>28</v>
      </c>
      <c r="D85" s="11"/>
      <c r="E85" s="13" t="s">
        <v>100</v>
      </c>
      <c r="F85" s="51" t="s">
        <v>179</v>
      </c>
      <c r="G85" s="33" t="s">
        <v>31</v>
      </c>
      <c r="H85" s="48"/>
      <c r="I85" s="25"/>
      <c r="J85" s="25"/>
      <c r="K85" s="26"/>
      <c r="L85" s="26"/>
      <c r="M85" s="27">
        <f t="shared" si="5"/>
        <v>0</v>
      </c>
      <c r="N85" s="25"/>
      <c r="O85" s="26"/>
      <c r="P85" s="26"/>
      <c r="Q85" s="30">
        <f t="shared" si="6"/>
        <v>0</v>
      </c>
    </row>
    <row r="86" spans="1:17">
      <c r="A86" s="10">
        <v>77</v>
      </c>
      <c r="B86" s="11" t="s">
        <v>178</v>
      </c>
      <c r="C86" s="12" t="s">
        <v>28</v>
      </c>
      <c r="D86" s="11"/>
      <c r="E86" s="13" t="s">
        <v>100</v>
      </c>
      <c r="F86" s="51" t="s">
        <v>325</v>
      </c>
      <c r="G86" s="33" t="s">
        <v>47</v>
      </c>
      <c r="H86" s="48"/>
      <c r="I86" s="25"/>
      <c r="J86" s="25"/>
      <c r="K86" s="26"/>
      <c r="L86" s="26"/>
      <c r="M86" s="27">
        <f t="shared" si="5"/>
        <v>0</v>
      </c>
      <c r="N86" s="25"/>
      <c r="O86" s="26"/>
      <c r="P86" s="26"/>
      <c r="Q86" s="30">
        <f t="shared" si="6"/>
        <v>0</v>
      </c>
    </row>
    <row r="87" spans="1:17">
      <c r="A87" s="10">
        <v>78</v>
      </c>
      <c r="B87" s="11" t="s">
        <v>181</v>
      </c>
      <c r="C87" s="12" t="s">
        <v>28</v>
      </c>
      <c r="D87" s="11"/>
      <c r="E87" s="13" t="s">
        <v>44</v>
      </c>
      <c r="F87" s="51" t="s">
        <v>182</v>
      </c>
      <c r="G87" s="33" t="s">
        <v>31</v>
      </c>
      <c r="H87" s="48">
        <v>1</v>
      </c>
      <c r="I87" s="25"/>
      <c r="J87" s="25"/>
      <c r="K87" s="26"/>
      <c r="L87" s="26"/>
      <c r="M87" s="27">
        <f t="shared" si="5"/>
        <v>0</v>
      </c>
      <c r="N87" s="25"/>
      <c r="O87" s="26"/>
      <c r="P87" s="26"/>
      <c r="Q87" s="30">
        <f t="shared" si="6"/>
        <v>0</v>
      </c>
    </row>
    <row r="88" spans="1:17">
      <c r="A88" s="10">
        <v>79</v>
      </c>
      <c r="B88" s="11" t="s">
        <v>183</v>
      </c>
      <c r="C88" s="12" t="s">
        <v>28</v>
      </c>
      <c r="D88" s="11"/>
      <c r="E88" s="13" t="s">
        <v>44</v>
      </c>
      <c r="F88" s="51" t="s">
        <v>184</v>
      </c>
      <c r="G88" s="33" t="s">
        <v>31</v>
      </c>
      <c r="H88" s="48"/>
      <c r="I88" s="25"/>
      <c r="J88" s="25"/>
      <c r="K88" s="26"/>
      <c r="L88" s="26"/>
      <c r="M88" s="27">
        <f t="shared" si="5"/>
        <v>0</v>
      </c>
      <c r="N88" s="25"/>
      <c r="O88" s="26"/>
      <c r="P88" s="26"/>
      <c r="Q88" s="30">
        <f t="shared" si="6"/>
        <v>0</v>
      </c>
    </row>
    <row r="89" spans="1:17">
      <c r="A89" s="10">
        <v>80</v>
      </c>
      <c r="B89" s="11" t="s">
        <v>183</v>
      </c>
      <c r="C89" s="12" t="s">
        <v>28</v>
      </c>
      <c r="D89" s="11"/>
      <c r="E89" s="13" t="s">
        <v>44</v>
      </c>
      <c r="F89" s="51" t="s">
        <v>326</v>
      </c>
      <c r="G89" s="33" t="s">
        <v>47</v>
      </c>
      <c r="H89" s="48"/>
      <c r="I89" s="25"/>
      <c r="J89" s="25"/>
      <c r="K89" s="26"/>
      <c r="L89" s="26"/>
      <c r="M89" s="27">
        <f t="shared" si="5"/>
        <v>0</v>
      </c>
      <c r="N89" s="25"/>
      <c r="O89" s="26"/>
      <c r="P89" s="26"/>
      <c r="Q89" s="30">
        <f t="shared" si="6"/>
        <v>0</v>
      </c>
    </row>
    <row r="90" spans="1:17">
      <c r="A90" s="10">
        <v>81</v>
      </c>
      <c r="B90" s="11" t="s">
        <v>186</v>
      </c>
      <c r="C90" s="12" t="s">
        <v>28</v>
      </c>
      <c r="D90" s="11"/>
      <c r="E90" s="13" t="s">
        <v>37</v>
      </c>
      <c r="F90" s="51" t="s">
        <v>187</v>
      </c>
      <c r="G90" s="33" t="s">
        <v>31</v>
      </c>
      <c r="H90" s="48"/>
      <c r="I90" s="25"/>
      <c r="J90" s="25"/>
      <c r="K90" s="26"/>
      <c r="L90" s="26"/>
      <c r="M90" s="27">
        <f t="shared" si="5"/>
        <v>0</v>
      </c>
      <c r="N90" s="25"/>
      <c r="O90" s="26"/>
      <c r="P90" s="26"/>
      <c r="Q90" s="30">
        <f t="shared" si="6"/>
        <v>0</v>
      </c>
    </row>
    <row r="91" spans="1:17">
      <c r="A91" s="10">
        <v>82</v>
      </c>
      <c r="B91" s="11" t="s">
        <v>188</v>
      </c>
      <c r="C91" s="12" t="s">
        <v>28</v>
      </c>
      <c r="D91" s="11"/>
      <c r="E91" s="13" t="s">
        <v>106</v>
      </c>
      <c r="F91" s="51" t="s">
        <v>189</v>
      </c>
      <c r="G91" s="33" t="s">
        <v>31</v>
      </c>
      <c r="H91" s="48">
        <v>1</v>
      </c>
      <c r="I91" s="25"/>
      <c r="J91" s="25"/>
      <c r="K91" s="26"/>
      <c r="L91" s="26"/>
      <c r="M91" s="27">
        <f t="shared" si="5"/>
        <v>0</v>
      </c>
      <c r="N91" s="25"/>
      <c r="O91" s="26"/>
      <c r="P91" s="26"/>
      <c r="Q91" s="30">
        <f t="shared" si="6"/>
        <v>0</v>
      </c>
    </row>
    <row r="92" spans="1:17">
      <c r="A92" s="10">
        <v>83</v>
      </c>
      <c r="B92" s="11" t="s">
        <v>188</v>
      </c>
      <c r="C92" s="12" t="s">
        <v>28</v>
      </c>
      <c r="D92" s="11"/>
      <c r="E92" s="13" t="s">
        <v>106</v>
      </c>
      <c r="F92" s="51" t="s">
        <v>327</v>
      </c>
      <c r="G92" s="33" t="s">
        <v>33</v>
      </c>
      <c r="H92" s="48">
        <v>1</v>
      </c>
      <c r="I92" s="25"/>
      <c r="J92" s="25"/>
      <c r="K92" s="26"/>
      <c r="L92" s="26"/>
      <c r="M92" s="27">
        <f t="shared" si="5"/>
        <v>0</v>
      </c>
      <c r="N92" s="25"/>
      <c r="O92" s="26"/>
      <c r="P92" s="26"/>
      <c r="Q92" s="30">
        <f t="shared" si="6"/>
        <v>0</v>
      </c>
    </row>
    <row r="93" spans="1:17">
      <c r="A93" s="10">
        <v>84</v>
      </c>
      <c r="B93" s="11" t="s">
        <v>191</v>
      </c>
      <c r="C93" s="12" t="s">
        <v>28</v>
      </c>
      <c r="D93" s="11"/>
      <c r="E93" s="13" t="s">
        <v>37</v>
      </c>
      <c r="F93" s="51" t="s">
        <v>192</v>
      </c>
      <c r="G93" s="33" t="s">
        <v>31</v>
      </c>
      <c r="H93" s="48"/>
      <c r="I93" s="25"/>
      <c r="J93" s="25"/>
      <c r="K93" s="26"/>
      <c r="L93" s="26"/>
      <c r="M93" s="27">
        <f t="shared" si="5"/>
        <v>0</v>
      </c>
      <c r="N93" s="25"/>
      <c r="O93" s="26"/>
      <c r="P93" s="26"/>
      <c r="Q93" s="30">
        <f t="shared" si="6"/>
        <v>0</v>
      </c>
    </row>
    <row r="94" spans="1:17">
      <c r="A94" s="10">
        <v>85</v>
      </c>
      <c r="B94" s="11" t="s">
        <v>191</v>
      </c>
      <c r="C94" s="12" t="s">
        <v>28</v>
      </c>
      <c r="D94" s="11"/>
      <c r="E94" s="13" t="s">
        <v>37</v>
      </c>
      <c r="F94" s="51" t="s">
        <v>340</v>
      </c>
      <c r="G94" s="33" t="s">
        <v>51</v>
      </c>
      <c r="H94" s="48"/>
      <c r="I94" s="25"/>
      <c r="J94" s="25"/>
      <c r="K94" s="26"/>
      <c r="L94" s="26"/>
      <c r="M94" s="27">
        <f t="shared" si="5"/>
        <v>0</v>
      </c>
      <c r="N94" s="25"/>
      <c r="O94" s="26"/>
      <c r="P94" s="26"/>
      <c r="Q94" s="30">
        <f t="shared" si="6"/>
        <v>0</v>
      </c>
    </row>
    <row r="95" spans="1:17">
      <c r="A95" s="10">
        <v>86</v>
      </c>
      <c r="B95" s="11" t="s">
        <v>194</v>
      </c>
      <c r="C95" s="12" t="s">
        <v>28</v>
      </c>
      <c r="D95" s="11"/>
      <c r="E95" s="13" t="s">
        <v>195</v>
      </c>
      <c r="F95" s="51" t="s">
        <v>196</v>
      </c>
      <c r="G95" s="33" t="s">
        <v>31</v>
      </c>
      <c r="H95" s="48"/>
      <c r="I95" s="25"/>
      <c r="J95" s="25"/>
      <c r="K95" s="26"/>
      <c r="L95" s="26"/>
      <c r="M95" s="27">
        <f t="shared" si="5"/>
        <v>0</v>
      </c>
      <c r="N95" s="25"/>
      <c r="O95" s="26"/>
      <c r="P95" s="26"/>
      <c r="Q95" s="30">
        <f t="shared" si="6"/>
        <v>0</v>
      </c>
    </row>
    <row r="96" spans="1:17">
      <c r="A96" s="10">
        <v>87</v>
      </c>
      <c r="B96" s="11" t="s">
        <v>197</v>
      </c>
      <c r="C96" s="12" t="s">
        <v>28</v>
      </c>
      <c r="D96" s="11"/>
      <c r="E96" s="13" t="s">
        <v>61</v>
      </c>
      <c r="F96" s="51" t="s">
        <v>198</v>
      </c>
      <c r="G96" s="33" t="s">
        <v>31</v>
      </c>
      <c r="H96" s="48">
        <v>1</v>
      </c>
      <c r="I96" s="25"/>
      <c r="J96" s="25"/>
      <c r="K96" s="26"/>
      <c r="L96" s="26"/>
      <c r="M96" s="27">
        <f t="shared" si="5"/>
        <v>0</v>
      </c>
      <c r="N96" s="25"/>
      <c r="O96" s="26"/>
      <c r="P96" s="26"/>
      <c r="Q96" s="30">
        <f t="shared" si="6"/>
        <v>0</v>
      </c>
    </row>
    <row r="97" spans="1:17">
      <c r="A97" s="10">
        <v>88</v>
      </c>
      <c r="B97" s="11" t="s">
        <v>197</v>
      </c>
      <c r="C97" s="12" t="s">
        <v>28</v>
      </c>
      <c r="D97" s="11"/>
      <c r="E97" s="13" t="s">
        <v>61</v>
      </c>
      <c r="F97" s="51" t="s">
        <v>352</v>
      </c>
      <c r="G97" s="33" t="s">
        <v>51</v>
      </c>
      <c r="H97" s="48">
        <v>1</v>
      </c>
      <c r="I97" s="25"/>
      <c r="J97" s="25"/>
      <c r="K97" s="26"/>
      <c r="L97" s="26"/>
      <c r="M97" s="27"/>
      <c r="N97" s="25"/>
      <c r="O97" s="26"/>
      <c r="P97" s="26"/>
      <c r="Q97" s="30"/>
    </row>
    <row r="98" spans="1:17">
      <c r="A98" s="10">
        <v>89</v>
      </c>
      <c r="B98" s="11" t="s">
        <v>200</v>
      </c>
      <c r="C98" s="12" t="s">
        <v>28</v>
      </c>
      <c r="D98" s="11"/>
      <c r="E98" s="13" t="s">
        <v>44</v>
      </c>
      <c r="F98" s="51" t="s">
        <v>201</v>
      </c>
      <c r="G98" s="33" t="s">
        <v>31</v>
      </c>
      <c r="H98" s="48"/>
      <c r="I98" s="25"/>
      <c r="J98" s="25"/>
      <c r="K98" s="26"/>
      <c r="L98" s="26"/>
      <c r="M98" s="27">
        <f t="shared" ref="M98:M107" si="7">K98-L98</f>
        <v>0</v>
      </c>
      <c r="N98" s="25"/>
      <c r="O98" s="26"/>
      <c r="P98" s="26"/>
      <c r="Q98" s="30">
        <f t="shared" ref="Q98:Q107" si="8">O98-P98</f>
        <v>0</v>
      </c>
    </row>
    <row r="99" spans="1:17">
      <c r="A99" s="10">
        <v>90</v>
      </c>
      <c r="B99" s="11" t="s">
        <v>200</v>
      </c>
      <c r="C99" s="12" t="s">
        <v>28</v>
      </c>
      <c r="D99" s="11"/>
      <c r="E99" s="13" t="s">
        <v>44</v>
      </c>
      <c r="F99" s="51" t="s">
        <v>328</v>
      </c>
      <c r="G99" s="33" t="s">
        <v>47</v>
      </c>
      <c r="H99" s="48"/>
      <c r="I99" s="25"/>
      <c r="J99" s="25"/>
      <c r="K99" s="26"/>
      <c r="L99" s="26"/>
      <c r="M99" s="27">
        <f t="shared" si="7"/>
        <v>0</v>
      </c>
      <c r="N99" s="25"/>
      <c r="O99" s="26"/>
      <c r="P99" s="26"/>
      <c r="Q99" s="30">
        <f t="shared" si="8"/>
        <v>0</v>
      </c>
    </row>
    <row r="100" spans="1:17">
      <c r="A100" s="10">
        <v>91</v>
      </c>
      <c r="B100" s="11" t="s">
        <v>203</v>
      </c>
      <c r="C100" s="12" t="s">
        <v>28</v>
      </c>
      <c r="D100" s="11"/>
      <c r="E100" s="13" t="s">
        <v>37</v>
      </c>
      <c r="F100" s="51" t="s">
        <v>204</v>
      </c>
      <c r="G100" s="33" t="s">
        <v>31</v>
      </c>
      <c r="H100" s="48">
        <v>2</v>
      </c>
      <c r="I100" s="25"/>
      <c r="J100" s="25"/>
      <c r="K100" s="26"/>
      <c r="L100" s="26"/>
      <c r="M100" s="27">
        <f t="shared" si="7"/>
        <v>0</v>
      </c>
      <c r="N100" s="25"/>
      <c r="O100" s="26"/>
      <c r="P100" s="26"/>
      <c r="Q100" s="30">
        <f t="shared" si="8"/>
        <v>0</v>
      </c>
    </row>
    <row r="101" spans="1:17">
      <c r="A101" s="10">
        <v>92</v>
      </c>
      <c r="B101" s="11" t="s">
        <v>205</v>
      </c>
      <c r="C101" s="12" t="s">
        <v>28</v>
      </c>
      <c r="D101" s="11"/>
      <c r="E101" s="13" t="s">
        <v>37</v>
      </c>
      <c r="F101" s="51" t="s">
        <v>206</v>
      </c>
      <c r="G101" s="33" t="s">
        <v>31</v>
      </c>
      <c r="H101" s="48"/>
      <c r="I101" s="25"/>
      <c r="J101" s="25"/>
      <c r="K101" s="26"/>
      <c r="L101" s="26"/>
      <c r="M101" s="27">
        <f t="shared" si="7"/>
        <v>0</v>
      </c>
      <c r="N101" s="25"/>
      <c r="O101" s="26"/>
      <c r="P101" s="26"/>
      <c r="Q101" s="30">
        <f t="shared" si="8"/>
        <v>0</v>
      </c>
    </row>
    <row r="102" spans="1:17">
      <c r="A102" s="10">
        <v>93</v>
      </c>
      <c r="B102" s="11" t="s">
        <v>207</v>
      </c>
      <c r="C102" s="12" t="s">
        <v>28</v>
      </c>
      <c r="D102" s="11"/>
      <c r="E102" s="13" t="s">
        <v>44</v>
      </c>
      <c r="F102" s="54">
        <v>99</v>
      </c>
      <c r="G102" s="33" t="s">
        <v>31</v>
      </c>
      <c r="H102" s="48"/>
      <c r="I102" s="25"/>
      <c r="J102" s="25"/>
      <c r="K102" s="26"/>
      <c r="L102" s="26"/>
      <c r="M102" s="27">
        <f t="shared" si="7"/>
        <v>0</v>
      </c>
      <c r="N102" s="25"/>
      <c r="O102" s="26"/>
      <c r="P102" s="26"/>
      <c r="Q102" s="30">
        <f t="shared" si="8"/>
        <v>0</v>
      </c>
    </row>
    <row r="103" spans="1:17">
      <c r="A103" s="10">
        <v>94</v>
      </c>
      <c r="B103" s="11" t="s">
        <v>208</v>
      </c>
      <c r="C103" s="12" t="s">
        <v>28</v>
      </c>
      <c r="D103" s="11"/>
      <c r="E103" s="13" t="s">
        <v>44</v>
      </c>
      <c r="F103" s="54">
        <v>100</v>
      </c>
      <c r="G103" s="33" t="s">
        <v>31</v>
      </c>
      <c r="H103" s="48"/>
      <c r="I103" s="25"/>
      <c r="J103" s="25"/>
      <c r="K103" s="26"/>
      <c r="L103" s="26"/>
      <c r="M103" s="27">
        <f t="shared" si="7"/>
        <v>0</v>
      </c>
      <c r="N103" s="25"/>
      <c r="O103" s="26"/>
      <c r="P103" s="26"/>
      <c r="Q103" s="30">
        <f t="shared" si="8"/>
        <v>0</v>
      </c>
    </row>
    <row r="104" spans="1:17">
      <c r="A104" s="10">
        <v>95</v>
      </c>
      <c r="B104" s="11" t="s">
        <v>210</v>
      </c>
      <c r="C104" s="12" t="s">
        <v>28</v>
      </c>
      <c r="D104" s="11"/>
      <c r="E104" s="13" t="s">
        <v>211</v>
      </c>
      <c r="F104" s="51" t="s">
        <v>212</v>
      </c>
      <c r="G104" s="33" t="s">
        <v>31</v>
      </c>
      <c r="H104" s="48"/>
      <c r="I104" s="25"/>
      <c r="J104" s="25"/>
      <c r="K104" s="26"/>
      <c r="L104" s="26"/>
      <c r="M104" s="27">
        <f t="shared" si="7"/>
        <v>0</v>
      </c>
      <c r="N104" s="25"/>
      <c r="O104" s="26"/>
      <c r="P104" s="26"/>
      <c r="Q104" s="30">
        <f t="shared" si="8"/>
        <v>0</v>
      </c>
    </row>
    <row r="105" spans="1:17">
      <c r="A105" s="10">
        <v>96</v>
      </c>
      <c r="B105" s="11" t="s">
        <v>210</v>
      </c>
      <c r="C105" s="12" t="s">
        <v>28</v>
      </c>
      <c r="D105" s="11"/>
      <c r="E105" s="13" t="s">
        <v>211</v>
      </c>
      <c r="F105" s="51" t="s">
        <v>329</v>
      </c>
      <c r="G105" s="33" t="s">
        <v>33</v>
      </c>
      <c r="H105" s="48"/>
      <c r="I105" s="25"/>
      <c r="J105" s="25"/>
      <c r="K105" s="26"/>
      <c r="L105" s="26"/>
      <c r="M105" s="27">
        <f t="shared" si="7"/>
        <v>0</v>
      </c>
      <c r="N105" s="25"/>
      <c r="O105" s="26"/>
      <c r="P105" s="26"/>
      <c r="Q105" s="30">
        <f t="shared" si="8"/>
        <v>0</v>
      </c>
    </row>
    <row r="106" spans="1:17">
      <c r="A106" s="10">
        <v>97</v>
      </c>
      <c r="B106" s="11" t="s">
        <v>214</v>
      </c>
      <c r="C106" s="12" t="s">
        <v>28</v>
      </c>
      <c r="D106" s="11"/>
      <c r="E106" s="13" t="s">
        <v>37</v>
      </c>
      <c r="F106" s="51" t="s">
        <v>215</v>
      </c>
      <c r="G106" s="33" t="s">
        <v>31</v>
      </c>
      <c r="H106" s="48"/>
      <c r="I106" s="25"/>
      <c r="J106" s="25"/>
      <c r="K106" s="26"/>
      <c r="L106" s="26"/>
      <c r="M106" s="27">
        <f t="shared" si="7"/>
        <v>0</v>
      </c>
      <c r="N106" s="25"/>
      <c r="O106" s="26"/>
      <c r="P106" s="26"/>
      <c r="Q106" s="30">
        <f t="shared" si="8"/>
        <v>0</v>
      </c>
    </row>
    <row r="107" spans="1:17">
      <c r="A107" s="10">
        <v>98</v>
      </c>
      <c r="B107" s="11" t="s">
        <v>216</v>
      </c>
      <c r="C107" s="12" t="s">
        <v>28</v>
      </c>
      <c r="D107" s="11"/>
      <c r="E107" s="13" t="s">
        <v>37</v>
      </c>
      <c r="F107" s="51" t="s">
        <v>217</v>
      </c>
      <c r="G107" s="33" t="s">
        <v>31</v>
      </c>
      <c r="H107" s="48"/>
      <c r="I107" s="25"/>
      <c r="J107" s="25"/>
      <c r="K107" s="26"/>
      <c r="L107" s="26"/>
      <c r="M107" s="27">
        <f t="shared" si="7"/>
        <v>0</v>
      </c>
      <c r="N107" s="25"/>
      <c r="O107" s="26"/>
      <c r="P107" s="26"/>
      <c r="Q107" s="30">
        <f t="shared" si="8"/>
        <v>0</v>
      </c>
    </row>
    <row r="108" spans="1:17">
      <c r="A108" s="10">
        <v>99</v>
      </c>
      <c r="B108" s="11" t="s">
        <v>216</v>
      </c>
      <c r="C108" s="12" t="s">
        <v>28</v>
      </c>
      <c r="D108" s="11"/>
      <c r="E108" s="13" t="s">
        <v>37</v>
      </c>
      <c r="F108" s="51" t="s">
        <v>353</v>
      </c>
      <c r="G108" s="33" t="s">
        <v>51</v>
      </c>
      <c r="H108" s="48">
        <v>1</v>
      </c>
      <c r="I108" s="25"/>
      <c r="J108" s="25"/>
      <c r="K108" s="26"/>
      <c r="L108" s="26"/>
      <c r="M108" s="27"/>
      <c r="N108" s="25"/>
      <c r="O108" s="26"/>
      <c r="P108" s="26"/>
      <c r="Q108" s="30"/>
    </row>
    <row r="109" spans="1:17">
      <c r="A109" s="10">
        <v>100</v>
      </c>
      <c r="B109" s="11" t="s">
        <v>219</v>
      </c>
      <c r="C109" s="12" t="s">
        <v>28</v>
      </c>
      <c r="D109" s="11"/>
      <c r="E109" s="13" t="s">
        <v>220</v>
      </c>
      <c r="F109" s="51" t="s">
        <v>221</v>
      </c>
      <c r="G109" s="33" t="s">
        <v>31</v>
      </c>
      <c r="H109" s="48">
        <v>2</v>
      </c>
      <c r="I109" s="25"/>
      <c r="J109" s="25"/>
      <c r="K109" s="26"/>
      <c r="L109" s="26"/>
      <c r="M109" s="27">
        <f t="shared" ref="M109:M114" si="9">K109-L109</f>
        <v>0</v>
      </c>
      <c r="N109" s="25"/>
      <c r="O109" s="26"/>
      <c r="P109" s="26"/>
      <c r="Q109" s="30">
        <f t="shared" ref="Q109:Q114" si="10">O109-P109</f>
        <v>0</v>
      </c>
    </row>
    <row r="110" spans="1:17">
      <c r="A110" s="10">
        <v>101</v>
      </c>
      <c r="B110" s="11" t="s">
        <v>223</v>
      </c>
      <c r="C110" s="12" t="s">
        <v>28</v>
      </c>
      <c r="D110" s="11"/>
      <c r="E110" s="13" t="s">
        <v>106</v>
      </c>
      <c r="F110" s="51" t="s">
        <v>224</v>
      </c>
      <c r="G110" s="33" t="s">
        <v>31</v>
      </c>
      <c r="H110" s="48">
        <v>1</v>
      </c>
      <c r="I110" s="25"/>
      <c r="J110" s="25"/>
      <c r="K110" s="26"/>
      <c r="L110" s="26"/>
      <c r="M110" s="27">
        <f t="shared" si="9"/>
        <v>0</v>
      </c>
      <c r="N110" s="25"/>
      <c r="O110" s="26"/>
      <c r="P110" s="26"/>
      <c r="Q110" s="30">
        <f t="shared" si="10"/>
        <v>0</v>
      </c>
    </row>
    <row r="111" spans="1:17">
      <c r="A111" s="10">
        <v>102</v>
      </c>
      <c r="B111" s="11" t="s">
        <v>223</v>
      </c>
      <c r="C111" s="12" t="s">
        <v>28</v>
      </c>
      <c r="D111" s="11"/>
      <c r="E111" s="13" t="s">
        <v>106</v>
      </c>
      <c r="F111" s="51" t="s">
        <v>330</v>
      </c>
      <c r="G111" s="33" t="s">
        <v>33</v>
      </c>
      <c r="H111" s="48">
        <v>1</v>
      </c>
      <c r="I111" s="25"/>
      <c r="J111" s="25"/>
      <c r="K111" s="26"/>
      <c r="L111" s="26"/>
      <c r="M111" s="27">
        <f t="shared" si="9"/>
        <v>0</v>
      </c>
      <c r="N111" s="25"/>
      <c r="O111" s="26"/>
      <c r="P111" s="26"/>
      <c r="Q111" s="30">
        <f t="shared" si="10"/>
        <v>0</v>
      </c>
    </row>
    <row r="112" spans="1:17">
      <c r="A112" s="10">
        <v>103</v>
      </c>
      <c r="B112" s="11" t="s">
        <v>226</v>
      </c>
      <c r="C112" s="12" t="s">
        <v>28</v>
      </c>
      <c r="D112" s="11"/>
      <c r="E112" s="13" t="s">
        <v>160</v>
      </c>
      <c r="F112" s="51" t="s">
        <v>227</v>
      </c>
      <c r="G112" s="33" t="s">
        <v>31</v>
      </c>
      <c r="H112" s="48"/>
      <c r="I112" s="25"/>
      <c r="J112" s="25"/>
      <c r="K112" s="26"/>
      <c r="L112" s="26"/>
      <c r="M112" s="27">
        <f t="shared" si="9"/>
        <v>0</v>
      </c>
      <c r="N112" s="25"/>
      <c r="O112" s="26"/>
      <c r="P112" s="26"/>
      <c r="Q112" s="30">
        <f t="shared" si="10"/>
        <v>0</v>
      </c>
    </row>
    <row r="113" spans="1:17">
      <c r="A113" s="10">
        <v>104</v>
      </c>
      <c r="B113" s="11" t="s">
        <v>226</v>
      </c>
      <c r="C113" s="12" t="s">
        <v>28</v>
      </c>
      <c r="D113" s="11"/>
      <c r="E113" s="13" t="s">
        <v>160</v>
      </c>
      <c r="F113" s="51" t="s">
        <v>331</v>
      </c>
      <c r="G113" s="33" t="s">
        <v>47</v>
      </c>
      <c r="H113" s="48">
        <v>1</v>
      </c>
      <c r="I113" s="25"/>
      <c r="J113" s="25"/>
      <c r="K113" s="26"/>
      <c r="L113" s="26"/>
      <c r="M113" s="27">
        <f t="shared" si="9"/>
        <v>0</v>
      </c>
      <c r="N113" s="25"/>
      <c r="O113" s="26"/>
      <c r="P113" s="26"/>
      <c r="Q113" s="30">
        <f t="shared" si="10"/>
        <v>0</v>
      </c>
    </row>
    <row r="114" spans="1:17">
      <c r="A114" s="10">
        <v>105</v>
      </c>
      <c r="B114" s="11" t="s">
        <v>229</v>
      </c>
      <c r="C114" s="12" t="s">
        <v>28</v>
      </c>
      <c r="D114" s="11"/>
      <c r="E114" s="13" t="s">
        <v>154</v>
      </c>
      <c r="F114" s="51" t="s">
        <v>230</v>
      </c>
      <c r="G114" s="33" t="s">
        <v>31</v>
      </c>
      <c r="H114" s="48">
        <v>1</v>
      </c>
      <c r="I114" s="25"/>
      <c r="J114" s="25"/>
      <c r="K114" s="26"/>
      <c r="L114" s="26"/>
      <c r="M114" s="27">
        <f t="shared" si="9"/>
        <v>0</v>
      </c>
      <c r="N114" s="25"/>
      <c r="O114" s="26"/>
      <c r="P114" s="26"/>
      <c r="Q114" s="30">
        <f t="shared" si="10"/>
        <v>0</v>
      </c>
    </row>
    <row r="115" spans="1:17">
      <c r="A115" s="10">
        <v>106</v>
      </c>
      <c r="B115" s="11" t="s">
        <v>229</v>
      </c>
      <c r="C115" s="12" t="s">
        <v>28</v>
      </c>
      <c r="D115" s="11"/>
      <c r="E115" s="13" t="s">
        <v>154</v>
      </c>
      <c r="F115" s="51" t="s">
        <v>354</v>
      </c>
      <c r="G115" s="33" t="s">
        <v>51</v>
      </c>
      <c r="H115" s="48">
        <v>1</v>
      </c>
      <c r="I115" s="25"/>
      <c r="J115" s="25"/>
      <c r="K115" s="26"/>
      <c r="L115" s="26"/>
      <c r="M115" s="27"/>
      <c r="N115" s="25"/>
      <c r="O115" s="26"/>
      <c r="P115" s="26"/>
      <c r="Q115" s="30"/>
    </row>
    <row r="116" spans="1:17">
      <c r="A116" s="10">
        <v>107</v>
      </c>
      <c r="B116" s="11" t="s">
        <v>232</v>
      </c>
      <c r="C116" s="12" t="s">
        <v>28</v>
      </c>
      <c r="D116" s="11"/>
      <c r="E116" s="13" t="s">
        <v>35</v>
      </c>
      <c r="F116" s="51" t="s">
        <v>233</v>
      </c>
      <c r="G116" s="33" t="s">
        <v>31</v>
      </c>
      <c r="H116" s="48"/>
      <c r="I116" s="25"/>
      <c r="J116" s="25"/>
      <c r="K116" s="26"/>
      <c r="L116" s="26"/>
      <c r="M116" s="27">
        <f t="shared" ref="M116:M128" si="11">K116-L116</f>
        <v>0</v>
      </c>
      <c r="N116" s="25"/>
      <c r="O116" s="26"/>
      <c r="P116" s="26"/>
      <c r="Q116" s="30">
        <f t="shared" ref="Q116:Q128" si="12">O116-P116</f>
        <v>0</v>
      </c>
    </row>
    <row r="117" spans="1:17">
      <c r="A117" s="10">
        <v>108</v>
      </c>
      <c r="B117" s="11" t="s">
        <v>232</v>
      </c>
      <c r="C117" s="12" t="s">
        <v>28</v>
      </c>
      <c r="D117" s="11"/>
      <c r="E117" s="13" t="s">
        <v>35</v>
      </c>
      <c r="F117" s="51" t="s">
        <v>332</v>
      </c>
      <c r="G117" s="33" t="s">
        <v>33</v>
      </c>
      <c r="H117" s="48"/>
      <c r="I117" s="25"/>
      <c r="J117" s="25"/>
      <c r="K117" s="26"/>
      <c r="L117" s="26"/>
      <c r="M117" s="27">
        <f t="shared" si="11"/>
        <v>0</v>
      </c>
      <c r="N117" s="25"/>
      <c r="O117" s="26"/>
      <c r="P117" s="26"/>
      <c r="Q117" s="30">
        <f t="shared" si="12"/>
        <v>0</v>
      </c>
    </row>
    <row r="118" spans="1:17">
      <c r="A118" s="10">
        <v>109</v>
      </c>
      <c r="B118" s="11" t="s">
        <v>235</v>
      </c>
      <c r="C118" s="12" t="s">
        <v>28</v>
      </c>
      <c r="D118" s="11"/>
      <c r="E118" s="13" t="s">
        <v>44</v>
      </c>
      <c r="F118" s="51" t="s">
        <v>236</v>
      </c>
      <c r="G118" s="33" t="s">
        <v>31</v>
      </c>
      <c r="H118" s="48"/>
      <c r="I118" s="25"/>
      <c r="J118" s="25"/>
      <c r="K118" s="26"/>
      <c r="L118" s="26"/>
      <c r="M118" s="27">
        <f t="shared" si="11"/>
        <v>0</v>
      </c>
      <c r="N118" s="25"/>
      <c r="O118" s="26"/>
      <c r="P118" s="26"/>
      <c r="Q118" s="30">
        <f t="shared" si="12"/>
        <v>0</v>
      </c>
    </row>
    <row r="119" spans="1:17">
      <c r="A119" s="10">
        <v>110</v>
      </c>
      <c r="B119" s="11" t="s">
        <v>235</v>
      </c>
      <c r="C119" s="12" t="s">
        <v>28</v>
      </c>
      <c r="D119" s="11"/>
      <c r="E119" s="13" t="s">
        <v>44</v>
      </c>
      <c r="F119" s="51" t="s">
        <v>333</v>
      </c>
      <c r="G119" s="33" t="s">
        <v>47</v>
      </c>
      <c r="H119" s="48"/>
      <c r="I119" s="25"/>
      <c r="J119" s="25"/>
      <c r="K119" s="26"/>
      <c r="L119" s="26"/>
      <c r="M119" s="27">
        <f t="shared" si="11"/>
        <v>0</v>
      </c>
      <c r="N119" s="25"/>
      <c r="O119" s="26"/>
      <c r="P119" s="26"/>
      <c r="Q119" s="30">
        <f t="shared" si="12"/>
        <v>0</v>
      </c>
    </row>
    <row r="120" spans="1:17">
      <c r="A120" s="10">
        <v>111</v>
      </c>
      <c r="B120" s="11" t="s">
        <v>238</v>
      </c>
      <c r="C120" s="12" t="s">
        <v>28</v>
      </c>
      <c r="D120" s="11"/>
      <c r="E120" s="13" t="s">
        <v>100</v>
      </c>
      <c r="F120" s="51" t="s">
        <v>239</v>
      </c>
      <c r="G120" s="33" t="s">
        <v>31</v>
      </c>
      <c r="H120" s="48"/>
      <c r="I120" s="25"/>
      <c r="J120" s="25"/>
      <c r="K120" s="26"/>
      <c r="L120" s="26"/>
      <c r="M120" s="27">
        <f t="shared" si="11"/>
        <v>0</v>
      </c>
      <c r="N120" s="25"/>
      <c r="O120" s="26"/>
      <c r="P120" s="26"/>
      <c r="Q120" s="30">
        <f t="shared" si="12"/>
        <v>0</v>
      </c>
    </row>
    <row r="121" spans="1:17">
      <c r="A121" s="10">
        <v>112</v>
      </c>
      <c r="B121" s="11" t="s">
        <v>238</v>
      </c>
      <c r="C121" s="12" t="s">
        <v>28</v>
      </c>
      <c r="D121" s="11"/>
      <c r="E121" s="13" t="s">
        <v>100</v>
      </c>
      <c r="F121" s="51" t="s">
        <v>334</v>
      </c>
      <c r="G121" s="33" t="s">
        <v>47</v>
      </c>
      <c r="H121" s="48">
        <v>1</v>
      </c>
      <c r="I121" s="25"/>
      <c r="J121" s="25"/>
      <c r="K121" s="26"/>
      <c r="L121" s="26"/>
      <c r="M121" s="27">
        <f t="shared" si="11"/>
        <v>0</v>
      </c>
      <c r="N121" s="25"/>
      <c r="O121" s="26"/>
      <c r="P121" s="26"/>
      <c r="Q121" s="30">
        <f t="shared" si="12"/>
        <v>0</v>
      </c>
    </row>
    <row r="122" spans="1:17">
      <c r="A122" s="10">
        <v>113</v>
      </c>
      <c r="B122" s="11" t="s">
        <v>241</v>
      </c>
      <c r="C122" s="12" t="s">
        <v>28</v>
      </c>
      <c r="D122" s="11"/>
      <c r="E122" s="13" t="s">
        <v>242</v>
      </c>
      <c r="F122" s="51" t="s">
        <v>243</v>
      </c>
      <c r="G122" s="33" t="s">
        <v>31</v>
      </c>
      <c r="H122" s="48"/>
      <c r="I122" s="25"/>
      <c r="J122" s="25"/>
      <c r="K122" s="26"/>
      <c r="L122" s="26"/>
      <c r="M122" s="27">
        <f t="shared" si="11"/>
        <v>0</v>
      </c>
      <c r="N122" s="25"/>
      <c r="O122" s="26"/>
      <c r="P122" s="26"/>
      <c r="Q122" s="30">
        <f t="shared" si="12"/>
        <v>0</v>
      </c>
    </row>
    <row r="123" spans="1:17">
      <c r="A123" s="10">
        <v>114</v>
      </c>
      <c r="B123" s="11" t="s">
        <v>241</v>
      </c>
      <c r="C123" s="12" t="s">
        <v>28</v>
      </c>
      <c r="D123" s="11"/>
      <c r="E123" s="13" t="s">
        <v>242</v>
      </c>
      <c r="F123" s="51" t="s">
        <v>335</v>
      </c>
      <c r="G123" s="33" t="s">
        <v>33</v>
      </c>
      <c r="H123" s="48">
        <v>1</v>
      </c>
      <c r="I123" s="25"/>
      <c r="J123" s="25"/>
      <c r="K123" s="26"/>
      <c r="L123" s="26"/>
      <c r="M123" s="27">
        <f t="shared" si="11"/>
        <v>0</v>
      </c>
      <c r="N123" s="25"/>
      <c r="O123" s="26"/>
      <c r="P123" s="26"/>
      <c r="Q123" s="30">
        <f t="shared" si="12"/>
        <v>0</v>
      </c>
    </row>
    <row r="124" spans="1:17">
      <c r="A124" s="10">
        <v>115</v>
      </c>
      <c r="B124" s="11" t="s">
        <v>245</v>
      </c>
      <c r="C124" s="12" t="s">
        <v>28</v>
      </c>
      <c r="D124" s="11"/>
      <c r="E124" s="13" t="s">
        <v>106</v>
      </c>
      <c r="F124" s="51" t="s">
        <v>246</v>
      </c>
      <c r="G124" s="33" t="s">
        <v>31</v>
      </c>
      <c r="H124" s="48"/>
      <c r="I124" s="25"/>
      <c r="J124" s="25"/>
      <c r="K124" s="26"/>
      <c r="L124" s="26"/>
      <c r="M124" s="27">
        <f t="shared" si="11"/>
        <v>0</v>
      </c>
      <c r="N124" s="25"/>
      <c r="O124" s="26"/>
      <c r="P124" s="26"/>
      <c r="Q124" s="30">
        <f t="shared" si="12"/>
        <v>0</v>
      </c>
    </row>
    <row r="125" spans="1:17">
      <c r="A125" s="10">
        <v>116</v>
      </c>
      <c r="B125" s="11" t="s">
        <v>245</v>
      </c>
      <c r="C125" s="12" t="s">
        <v>28</v>
      </c>
      <c r="D125" s="11"/>
      <c r="E125" s="13" t="s">
        <v>106</v>
      </c>
      <c r="F125" s="51" t="s">
        <v>336</v>
      </c>
      <c r="G125" s="33" t="s">
        <v>33</v>
      </c>
      <c r="H125" s="48"/>
      <c r="I125" s="25"/>
      <c r="J125" s="25"/>
      <c r="K125" s="26"/>
      <c r="L125" s="26"/>
      <c r="M125" s="27">
        <f t="shared" si="11"/>
        <v>0</v>
      </c>
      <c r="N125" s="25"/>
      <c r="O125" s="26"/>
      <c r="P125" s="26"/>
      <c r="Q125" s="30">
        <f t="shared" si="12"/>
        <v>0</v>
      </c>
    </row>
    <row r="126" spans="1:17">
      <c r="A126" s="10">
        <v>117</v>
      </c>
      <c r="B126" s="11" t="s">
        <v>248</v>
      </c>
      <c r="C126" s="12" t="s">
        <v>28</v>
      </c>
      <c r="D126" s="11"/>
      <c r="E126" s="13" t="s">
        <v>35</v>
      </c>
      <c r="F126" s="51" t="s">
        <v>249</v>
      </c>
      <c r="G126" s="33" t="s">
        <v>31</v>
      </c>
      <c r="H126" s="48"/>
      <c r="I126" s="25"/>
      <c r="J126" s="25"/>
      <c r="K126" s="26"/>
      <c r="L126" s="26"/>
      <c r="M126" s="27">
        <f t="shared" si="11"/>
        <v>0</v>
      </c>
      <c r="N126" s="25"/>
      <c r="O126" s="26"/>
      <c r="P126" s="26"/>
      <c r="Q126" s="30">
        <f t="shared" si="12"/>
        <v>0</v>
      </c>
    </row>
    <row r="127" spans="1:17">
      <c r="A127" s="10">
        <v>118</v>
      </c>
      <c r="B127" s="11" t="s">
        <v>248</v>
      </c>
      <c r="C127" s="12" t="s">
        <v>28</v>
      </c>
      <c r="D127" s="11"/>
      <c r="E127" s="13" t="s">
        <v>35</v>
      </c>
      <c r="F127" s="51" t="s">
        <v>337</v>
      </c>
      <c r="G127" s="33" t="s">
        <v>33</v>
      </c>
      <c r="H127" s="48"/>
      <c r="I127" s="25"/>
      <c r="J127" s="25"/>
      <c r="K127" s="26"/>
      <c r="L127" s="26"/>
      <c r="M127" s="27">
        <f t="shared" si="11"/>
        <v>0</v>
      </c>
      <c r="N127" s="25"/>
      <c r="O127" s="26"/>
      <c r="P127" s="26"/>
      <c r="Q127" s="30">
        <f t="shared" si="12"/>
        <v>0</v>
      </c>
    </row>
    <row r="128" spans="1:17">
      <c r="A128" s="10">
        <v>119</v>
      </c>
      <c r="B128" s="11" t="s">
        <v>251</v>
      </c>
      <c r="C128" s="12" t="s">
        <v>28</v>
      </c>
      <c r="D128" s="11"/>
      <c r="E128" s="13" t="s">
        <v>37</v>
      </c>
      <c r="F128" s="51" t="s">
        <v>252</v>
      </c>
      <c r="G128" s="33" t="s">
        <v>31</v>
      </c>
      <c r="H128" s="48"/>
      <c r="I128" s="25"/>
      <c r="J128" s="25"/>
      <c r="K128" s="26"/>
      <c r="L128" s="26"/>
      <c r="M128" s="27">
        <f t="shared" si="11"/>
        <v>0</v>
      </c>
      <c r="N128" s="25"/>
      <c r="O128" s="26"/>
      <c r="P128" s="26"/>
      <c r="Q128" s="30">
        <f t="shared" si="12"/>
        <v>0</v>
      </c>
    </row>
    <row r="129" spans="1:17">
      <c r="A129" s="10">
        <v>120</v>
      </c>
      <c r="B129" s="11" t="s">
        <v>251</v>
      </c>
      <c r="C129" s="12" t="s">
        <v>28</v>
      </c>
      <c r="D129" s="11"/>
      <c r="E129" s="13" t="s">
        <v>37</v>
      </c>
      <c r="F129" s="51" t="s">
        <v>355</v>
      </c>
      <c r="G129" s="33" t="s">
        <v>51</v>
      </c>
      <c r="H129" s="48">
        <v>1</v>
      </c>
      <c r="I129" s="25"/>
      <c r="J129" s="25"/>
      <c r="K129" s="26"/>
      <c r="L129" s="26"/>
      <c r="M129" s="27"/>
      <c r="N129" s="25"/>
      <c r="O129" s="26"/>
      <c r="P129" s="26"/>
      <c r="Q129" s="30"/>
    </row>
    <row r="130" spans="1:17">
      <c r="A130" s="10">
        <v>121</v>
      </c>
      <c r="B130" s="11" t="s">
        <v>254</v>
      </c>
      <c r="C130" s="12" t="s">
        <v>28</v>
      </c>
      <c r="D130" s="11"/>
      <c r="E130" s="13" t="s">
        <v>37</v>
      </c>
      <c r="F130" s="51" t="s">
        <v>255</v>
      </c>
      <c r="G130" s="33" t="s">
        <v>31</v>
      </c>
      <c r="H130" s="48"/>
      <c r="I130" s="25"/>
      <c r="J130" s="25"/>
      <c r="K130" s="26"/>
      <c r="L130" s="26"/>
      <c r="M130" s="27">
        <f>K130-L130</f>
        <v>0</v>
      </c>
      <c r="N130" s="25"/>
      <c r="O130" s="26"/>
      <c r="P130" s="26"/>
      <c r="Q130" s="30">
        <f>O130-P130</f>
        <v>0</v>
      </c>
    </row>
    <row r="131" spans="1:17">
      <c r="A131" s="10">
        <v>122</v>
      </c>
      <c r="B131" s="11" t="s">
        <v>254</v>
      </c>
      <c r="C131" s="12" t="s">
        <v>28</v>
      </c>
      <c r="D131" s="11"/>
      <c r="E131" s="13" t="s">
        <v>37</v>
      </c>
      <c r="F131" s="51" t="s">
        <v>341</v>
      </c>
      <c r="G131" s="33" t="s">
        <v>51</v>
      </c>
      <c r="H131" s="48">
        <v>1</v>
      </c>
      <c r="I131" s="25"/>
      <c r="J131" s="25"/>
      <c r="K131" s="26"/>
      <c r="L131" s="26"/>
      <c r="M131" s="27">
        <f>K131-L131</f>
        <v>0</v>
      </c>
      <c r="N131" s="25"/>
      <c r="O131" s="26"/>
      <c r="P131" s="26"/>
      <c r="Q131" s="30">
        <f>O131-P131</f>
        <v>0</v>
      </c>
    </row>
    <row r="132" spans="1:17">
      <c r="A132" s="10">
        <v>123</v>
      </c>
      <c r="B132" s="11" t="s">
        <v>257</v>
      </c>
      <c r="C132" s="12" t="s">
        <v>28</v>
      </c>
      <c r="D132" s="11"/>
      <c r="E132" s="13" t="s">
        <v>37</v>
      </c>
      <c r="F132" s="54">
        <v>125</v>
      </c>
      <c r="G132" s="33" t="s">
        <v>31</v>
      </c>
      <c r="H132" s="48"/>
      <c r="I132" s="25"/>
      <c r="J132" s="25"/>
      <c r="K132" s="26"/>
      <c r="L132" s="26"/>
      <c r="M132" s="27">
        <f>K132-L132</f>
        <v>0</v>
      </c>
      <c r="N132" s="25"/>
      <c r="O132" s="26"/>
      <c r="P132" s="26"/>
      <c r="Q132" s="30">
        <f>O132-P132</f>
        <v>0</v>
      </c>
    </row>
    <row r="133" spans="1:17">
      <c r="A133" s="10">
        <v>124</v>
      </c>
      <c r="B133" s="11" t="s">
        <v>259</v>
      </c>
      <c r="C133" s="12" t="s">
        <v>28</v>
      </c>
      <c r="D133" s="11"/>
      <c r="E133" s="13" t="s">
        <v>37</v>
      </c>
      <c r="F133" s="54">
        <v>126</v>
      </c>
      <c r="G133" s="33" t="s">
        <v>31</v>
      </c>
      <c r="H133" s="48"/>
      <c r="I133" s="25"/>
      <c r="J133" s="25"/>
      <c r="K133" s="26"/>
      <c r="L133" s="26"/>
      <c r="M133" s="27">
        <f>K133-L133</f>
        <v>0</v>
      </c>
      <c r="N133" s="25"/>
      <c r="O133" s="26"/>
      <c r="P133" s="26"/>
      <c r="Q133" s="30">
        <f>O133-P133</f>
        <v>0</v>
      </c>
    </row>
    <row r="134" spans="1:17">
      <c r="A134" s="10">
        <v>125</v>
      </c>
      <c r="B134" s="11" t="s">
        <v>260</v>
      </c>
      <c r="C134" s="12" t="s">
        <v>28</v>
      </c>
      <c r="D134" s="11"/>
      <c r="E134" s="13" t="s">
        <v>37</v>
      </c>
      <c r="F134" s="54">
        <v>127</v>
      </c>
      <c r="G134" s="33" t="s">
        <v>31</v>
      </c>
      <c r="H134" s="48"/>
      <c r="I134" s="25"/>
      <c r="J134" s="25"/>
      <c r="K134" s="26"/>
      <c r="L134" s="26"/>
      <c r="M134" s="27">
        <f>K134-L134</f>
        <v>0</v>
      </c>
      <c r="N134" s="25"/>
      <c r="O134" s="26"/>
      <c r="P134" s="26"/>
      <c r="Q134" s="30">
        <f>O134-P134</f>
        <v>0</v>
      </c>
    </row>
    <row r="135" spans="1:17">
      <c r="A135" s="10">
        <v>126</v>
      </c>
      <c r="B135" s="11" t="s">
        <v>260</v>
      </c>
      <c r="C135" s="12" t="s">
        <v>28</v>
      </c>
      <c r="D135" s="11"/>
      <c r="E135" s="13" t="s">
        <v>37</v>
      </c>
      <c r="F135" s="51" t="s">
        <v>356</v>
      </c>
      <c r="G135" s="33" t="s">
        <v>51</v>
      </c>
      <c r="H135" s="48">
        <v>1</v>
      </c>
      <c r="I135" s="25"/>
      <c r="J135" s="25"/>
      <c r="K135" s="26"/>
      <c r="L135" s="26"/>
      <c r="M135" s="27"/>
      <c r="N135" s="25"/>
      <c r="O135" s="26"/>
      <c r="P135" s="26"/>
      <c r="Q135" s="30"/>
    </row>
    <row r="136" spans="1:17">
      <c r="A136" s="10">
        <v>127</v>
      </c>
      <c r="B136" s="11" t="s">
        <v>262</v>
      </c>
      <c r="C136" s="12" t="s">
        <v>28</v>
      </c>
      <c r="D136" s="11"/>
      <c r="E136" s="13" t="s">
        <v>37</v>
      </c>
      <c r="F136" s="54">
        <v>128</v>
      </c>
      <c r="G136" s="33" t="s">
        <v>31</v>
      </c>
      <c r="H136" s="48"/>
      <c r="I136" s="25"/>
      <c r="J136" s="25"/>
      <c r="K136" s="26"/>
      <c r="L136" s="26"/>
      <c r="M136" s="27">
        <f t="shared" ref="M136:M153" si="13">K136-L136</f>
        <v>0</v>
      </c>
      <c r="N136" s="25"/>
      <c r="O136" s="26"/>
      <c r="P136" s="26"/>
      <c r="Q136" s="30">
        <f t="shared" ref="Q136:Q153" si="14">O136-P136</f>
        <v>0</v>
      </c>
    </row>
    <row r="137" spans="1:17">
      <c r="A137" s="10">
        <v>128</v>
      </c>
      <c r="B137" s="11" t="s">
        <v>262</v>
      </c>
      <c r="C137" s="12" t="s">
        <v>28</v>
      </c>
      <c r="D137" s="11"/>
      <c r="E137" s="13" t="s">
        <v>37</v>
      </c>
      <c r="F137" s="51" t="s">
        <v>342</v>
      </c>
      <c r="G137" s="33" t="s">
        <v>51</v>
      </c>
      <c r="H137" s="48"/>
      <c r="I137" s="25"/>
      <c r="J137" s="25"/>
      <c r="K137" s="26"/>
      <c r="L137" s="26"/>
      <c r="M137" s="27">
        <f t="shared" si="13"/>
        <v>0</v>
      </c>
      <c r="N137" s="25"/>
      <c r="O137" s="26"/>
      <c r="P137" s="26"/>
      <c r="Q137" s="30">
        <f t="shared" si="14"/>
        <v>0</v>
      </c>
    </row>
    <row r="138" spans="1:17">
      <c r="A138" s="10">
        <v>129</v>
      </c>
      <c r="B138" s="11" t="s">
        <v>264</v>
      </c>
      <c r="C138" s="12" t="s">
        <v>28</v>
      </c>
      <c r="D138" s="11"/>
      <c r="E138" s="13" t="s">
        <v>44</v>
      </c>
      <c r="F138" s="51" t="s">
        <v>265</v>
      </c>
      <c r="G138" s="33" t="s">
        <v>31</v>
      </c>
      <c r="H138" s="48"/>
      <c r="I138" s="25"/>
      <c r="J138" s="25"/>
      <c r="K138" s="26"/>
      <c r="L138" s="26"/>
      <c r="M138" s="27">
        <f t="shared" si="13"/>
        <v>0</v>
      </c>
      <c r="N138" s="25"/>
      <c r="O138" s="26"/>
      <c r="P138" s="26"/>
      <c r="Q138" s="30">
        <f t="shared" si="14"/>
        <v>0</v>
      </c>
    </row>
    <row r="139" spans="1:17">
      <c r="A139" s="10">
        <v>130</v>
      </c>
      <c r="B139" s="11" t="s">
        <v>264</v>
      </c>
      <c r="C139" s="12" t="s">
        <v>28</v>
      </c>
      <c r="D139" s="11"/>
      <c r="E139" s="13" t="s">
        <v>44</v>
      </c>
      <c r="F139" s="51" t="s">
        <v>338</v>
      </c>
      <c r="G139" s="33" t="s">
        <v>47</v>
      </c>
      <c r="H139" s="48"/>
      <c r="I139" s="25"/>
      <c r="J139" s="25"/>
      <c r="K139" s="26"/>
      <c r="L139" s="26"/>
      <c r="M139" s="27">
        <f t="shared" si="13"/>
        <v>0</v>
      </c>
      <c r="N139" s="25"/>
      <c r="O139" s="26"/>
      <c r="P139" s="26"/>
      <c r="Q139" s="30">
        <f t="shared" si="14"/>
        <v>0</v>
      </c>
    </row>
    <row r="140" spans="1:17">
      <c r="A140" s="10">
        <v>131</v>
      </c>
      <c r="B140" s="11" t="s">
        <v>267</v>
      </c>
      <c r="C140" s="12" t="s">
        <v>28</v>
      </c>
      <c r="D140" s="11"/>
      <c r="E140" s="13" t="s">
        <v>91</v>
      </c>
      <c r="F140" s="51" t="s">
        <v>268</v>
      </c>
      <c r="G140" s="33" t="s">
        <v>31</v>
      </c>
      <c r="H140" s="48"/>
      <c r="I140" s="25"/>
      <c r="J140" s="25"/>
      <c r="K140" s="26"/>
      <c r="L140" s="26"/>
      <c r="M140" s="27">
        <f t="shared" si="13"/>
        <v>0</v>
      </c>
      <c r="N140" s="25"/>
      <c r="O140" s="26"/>
      <c r="P140" s="26"/>
      <c r="Q140" s="30">
        <f t="shared" si="14"/>
        <v>0</v>
      </c>
    </row>
    <row r="141" spans="1:17">
      <c r="A141" s="10">
        <v>132</v>
      </c>
      <c r="B141" s="11" t="s">
        <v>270</v>
      </c>
      <c r="C141" s="12" t="s">
        <v>28</v>
      </c>
      <c r="D141" s="11"/>
      <c r="E141" s="13" t="s">
        <v>37</v>
      </c>
      <c r="F141" s="54">
        <v>131</v>
      </c>
      <c r="G141" s="33" t="s">
        <v>31</v>
      </c>
      <c r="H141" s="48"/>
      <c r="I141" s="25"/>
      <c r="J141" s="25"/>
      <c r="K141" s="26"/>
      <c r="L141" s="26"/>
      <c r="M141" s="27">
        <f t="shared" si="13"/>
        <v>0</v>
      </c>
      <c r="N141" s="25"/>
      <c r="O141" s="26"/>
      <c r="P141" s="26"/>
      <c r="Q141" s="30">
        <f t="shared" si="14"/>
        <v>0</v>
      </c>
    </row>
    <row r="142" spans="1:17">
      <c r="A142" s="10">
        <v>133</v>
      </c>
      <c r="B142" s="11" t="s">
        <v>271</v>
      </c>
      <c r="C142" s="12" t="s">
        <v>28</v>
      </c>
      <c r="D142" s="11"/>
      <c r="E142" s="13" t="s">
        <v>37</v>
      </c>
      <c r="F142" s="54">
        <v>132</v>
      </c>
      <c r="G142" s="33" t="s">
        <v>31</v>
      </c>
      <c r="H142" s="48"/>
      <c r="I142" s="25"/>
      <c r="J142" s="25"/>
      <c r="K142" s="26"/>
      <c r="L142" s="26"/>
      <c r="M142" s="27">
        <f t="shared" si="13"/>
        <v>0</v>
      </c>
      <c r="N142" s="25"/>
      <c r="O142" s="26"/>
      <c r="P142" s="26"/>
      <c r="Q142" s="30">
        <f t="shared" si="14"/>
        <v>0</v>
      </c>
    </row>
    <row r="143" spans="1:17">
      <c r="A143" s="10">
        <v>134</v>
      </c>
      <c r="B143" s="11" t="s">
        <v>272</v>
      </c>
      <c r="C143" s="12" t="s">
        <v>28</v>
      </c>
      <c r="D143" s="11"/>
      <c r="E143" s="13" t="s">
        <v>37</v>
      </c>
      <c r="F143" s="51" t="s">
        <v>273</v>
      </c>
      <c r="G143" s="33" t="s">
        <v>31</v>
      </c>
      <c r="H143" s="48"/>
      <c r="I143" s="25"/>
      <c r="J143" s="25"/>
      <c r="K143" s="26"/>
      <c r="L143" s="26"/>
      <c r="M143" s="27">
        <f t="shared" si="13"/>
        <v>0</v>
      </c>
      <c r="N143" s="25"/>
      <c r="O143" s="26"/>
      <c r="P143" s="26"/>
      <c r="Q143" s="30">
        <f t="shared" si="14"/>
        <v>0</v>
      </c>
    </row>
    <row r="144" spans="1:17">
      <c r="A144" s="10">
        <v>135</v>
      </c>
      <c r="B144" s="11" t="s">
        <v>274</v>
      </c>
      <c r="C144" s="12" t="s">
        <v>28</v>
      </c>
      <c r="D144" s="11"/>
      <c r="E144" s="13" t="s">
        <v>53</v>
      </c>
      <c r="F144" s="51" t="s">
        <v>275</v>
      </c>
      <c r="G144" s="33" t="s">
        <v>31</v>
      </c>
      <c r="H144" s="48">
        <v>1</v>
      </c>
      <c r="I144" s="25"/>
      <c r="J144" s="25"/>
      <c r="K144" s="26"/>
      <c r="L144" s="26"/>
      <c r="M144" s="27">
        <f t="shared" si="13"/>
        <v>0</v>
      </c>
      <c r="N144" s="25"/>
      <c r="O144" s="26"/>
      <c r="P144" s="26"/>
      <c r="Q144" s="30">
        <f t="shared" si="14"/>
        <v>0</v>
      </c>
    </row>
    <row r="145" spans="1:17">
      <c r="A145" s="10">
        <v>136</v>
      </c>
      <c r="B145" s="11" t="s">
        <v>274</v>
      </c>
      <c r="C145" s="12" t="s">
        <v>28</v>
      </c>
      <c r="D145" s="11"/>
      <c r="E145" s="13" t="s">
        <v>53</v>
      </c>
      <c r="F145" s="51" t="s">
        <v>357</v>
      </c>
      <c r="G145" s="33" t="s">
        <v>56</v>
      </c>
      <c r="H145" s="48"/>
      <c r="I145" s="25"/>
      <c r="J145" s="25"/>
      <c r="K145" s="26"/>
      <c r="L145" s="26"/>
      <c r="M145" s="27">
        <f t="shared" si="13"/>
        <v>0</v>
      </c>
      <c r="N145" s="25"/>
      <c r="O145" s="26"/>
      <c r="P145" s="26"/>
      <c r="Q145" s="30">
        <f t="shared" si="14"/>
        <v>0</v>
      </c>
    </row>
    <row r="146" spans="1:17">
      <c r="A146" s="10">
        <v>137</v>
      </c>
      <c r="B146" s="11" t="s">
        <v>277</v>
      </c>
      <c r="C146" s="12" t="s">
        <v>28</v>
      </c>
      <c r="D146" s="11"/>
      <c r="E146" s="13" t="s">
        <v>195</v>
      </c>
      <c r="F146" s="51" t="s">
        <v>278</v>
      </c>
      <c r="G146" s="33" t="s">
        <v>31</v>
      </c>
      <c r="H146" s="48"/>
      <c r="I146" s="25"/>
      <c r="J146" s="25"/>
      <c r="K146" s="26"/>
      <c r="L146" s="26"/>
      <c r="M146" s="27">
        <f t="shared" si="13"/>
        <v>0</v>
      </c>
      <c r="N146" s="25"/>
      <c r="O146" s="26"/>
      <c r="P146" s="26"/>
      <c r="Q146" s="30">
        <f t="shared" si="14"/>
        <v>0</v>
      </c>
    </row>
    <row r="147" spans="1:17">
      <c r="A147" s="10">
        <v>138</v>
      </c>
      <c r="B147" s="11" t="s">
        <v>280</v>
      </c>
      <c r="C147" s="12" t="s">
        <v>28</v>
      </c>
      <c r="D147" s="11"/>
      <c r="E147" s="13" t="s">
        <v>195</v>
      </c>
      <c r="F147" s="51" t="s">
        <v>281</v>
      </c>
      <c r="G147" s="33" t="s">
        <v>31</v>
      </c>
      <c r="H147" s="48"/>
      <c r="I147" s="25"/>
      <c r="J147" s="25"/>
      <c r="K147" s="26"/>
      <c r="L147" s="26"/>
      <c r="M147" s="27">
        <f t="shared" si="13"/>
        <v>0</v>
      </c>
      <c r="N147" s="25"/>
      <c r="O147" s="26"/>
      <c r="P147" s="26"/>
      <c r="Q147" s="30">
        <f t="shared" si="14"/>
        <v>0</v>
      </c>
    </row>
    <row r="148" spans="1:17">
      <c r="A148" s="10">
        <v>139</v>
      </c>
      <c r="B148" s="11" t="s">
        <v>280</v>
      </c>
      <c r="C148" s="12" t="s">
        <v>28</v>
      </c>
      <c r="D148" s="11"/>
      <c r="E148" s="13" t="s">
        <v>195</v>
      </c>
      <c r="F148" s="51" t="s">
        <v>358</v>
      </c>
      <c r="G148" s="33" t="s">
        <v>56</v>
      </c>
      <c r="H148" s="48"/>
      <c r="I148" s="25"/>
      <c r="J148" s="25"/>
      <c r="K148" s="26"/>
      <c r="L148" s="26"/>
      <c r="M148" s="27">
        <f t="shared" si="13"/>
        <v>0</v>
      </c>
      <c r="N148" s="25"/>
      <c r="O148" s="26"/>
      <c r="P148" s="26"/>
      <c r="Q148" s="30">
        <f t="shared" si="14"/>
        <v>0</v>
      </c>
    </row>
    <row r="149" spans="1:17">
      <c r="A149" s="10">
        <v>140</v>
      </c>
      <c r="B149" s="11" t="s">
        <v>283</v>
      </c>
      <c r="C149" s="12" t="s">
        <v>28</v>
      </c>
      <c r="D149" s="11"/>
      <c r="E149" s="13" t="s">
        <v>37</v>
      </c>
      <c r="F149" s="51" t="s">
        <v>284</v>
      </c>
      <c r="G149" s="33" t="s">
        <v>31</v>
      </c>
      <c r="H149" s="48"/>
      <c r="I149" s="25"/>
      <c r="J149" s="25"/>
      <c r="K149" s="26"/>
      <c r="L149" s="26"/>
      <c r="M149" s="27">
        <f t="shared" si="13"/>
        <v>0</v>
      </c>
      <c r="N149" s="25"/>
      <c r="O149" s="26"/>
      <c r="P149" s="26"/>
      <c r="Q149" s="30">
        <f t="shared" si="14"/>
        <v>0</v>
      </c>
    </row>
    <row r="150" spans="1:17">
      <c r="A150" s="10">
        <v>141</v>
      </c>
      <c r="B150" s="11" t="s">
        <v>286</v>
      </c>
      <c r="C150" s="12" t="s">
        <v>28</v>
      </c>
      <c r="D150" s="11"/>
      <c r="E150" s="13" t="s">
        <v>37</v>
      </c>
      <c r="F150" s="51" t="s">
        <v>287</v>
      </c>
      <c r="G150" s="33" t="s">
        <v>31</v>
      </c>
      <c r="H150" s="48"/>
      <c r="I150" s="25"/>
      <c r="J150" s="25"/>
      <c r="K150" s="26"/>
      <c r="L150" s="26"/>
      <c r="M150" s="27">
        <f t="shared" si="13"/>
        <v>0</v>
      </c>
      <c r="N150" s="25"/>
      <c r="O150" s="26"/>
      <c r="P150" s="26"/>
      <c r="Q150" s="30">
        <f t="shared" si="14"/>
        <v>0</v>
      </c>
    </row>
    <row r="151" spans="1:17">
      <c r="A151" s="10">
        <v>142</v>
      </c>
      <c r="B151" s="11" t="s">
        <v>289</v>
      </c>
      <c r="C151" s="12" t="s">
        <v>28</v>
      </c>
      <c r="D151" s="11"/>
      <c r="E151" s="13" t="s">
        <v>53</v>
      </c>
      <c r="F151" s="51" t="s">
        <v>290</v>
      </c>
      <c r="G151" s="33" t="s">
        <v>31</v>
      </c>
      <c r="H151" s="48"/>
      <c r="I151" s="25"/>
      <c r="J151" s="25"/>
      <c r="K151" s="26"/>
      <c r="L151" s="26"/>
      <c r="M151" s="27">
        <f t="shared" si="13"/>
        <v>0</v>
      </c>
      <c r="N151" s="25"/>
      <c r="O151" s="26"/>
      <c r="P151" s="26"/>
      <c r="Q151" s="30">
        <f t="shared" si="14"/>
        <v>0</v>
      </c>
    </row>
    <row r="152" spans="1:17">
      <c r="A152" s="10">
        <v>143</v>
      </c>
      <c r="B152" s="11" t="s">
        <v>289</v>
      </c>
      <c r="C152" s="12" t="s">
        <v>28</v>
      </c>
      <c r="D152" s="11"/>
      <c r="E152" s="13" t="s">
        <v>53</v>
      </c>
      <c r="F152" s="51" t="s">
        <v>359</v>
      </c>
      <c r="G152" s="33" t="s">
        <v>56</v>
      </c>
      <c r="H152" s="48"/>
      <c r="I152" s="25"/>
      <c r="J152" s="25"/>
      <c r="K152" s="26"/>
      <c r="L152" s="26"/>
      <c r="M152" s="27">
        <f t="shared" si="13"/>
        <v>0</v>
      </c>
      <c r="N152" s="25"/>
      <c r="O152" s="26"/>
      <c r="P152" s="26"/>
      <c r="Q152" s="30">
        <f t="shared" si="14"/>
        <v>0</v>
      </c>
    </row>
    <row r="153" spans="1:17">
      <c r="A153" s="10">
        <v>144</v>
      </c>
      <c r="B153" s="11" t="s">
        <v>292</v>
      </c>
      <c r="C153" s="12" t="s">
        <v>28</v>
      </c>
      <c r="D153" s="11"/>
      <c r="E153" s="13" t="s">
        <v>37</v>
      </c>
      <c r="F153" s="54">
        <v>140</v>
      </c>
      <c r="G153" s="33" t="s">
        <v>31</v>
      </c>
      <c r="H153" s="48"/>
      <c r="I153" s="25"/>
      <c r="J153" s="25"/>
      <c r="K153" s="26"/>
      <c r="L153" s="26"/>
      <c r="M153" s="27">
        <f t="shared" si="13"/>
        <v>0</v>
      </c>
      <c r="N153" s="25"/>
      <c r="O153" s="26"/>
      <c r="P153" s="26"/>
      <c r="Q153" s="30">
        <f t="shared" si="14"/>
        <v>0</v>
      </c>
    </row>
    <row r="154" spans="1:17">
      <c r="A154" s="10">
        <v>145</v>
      </c>
      <c r="B154" s="11" t="s">
        <v>292</v>
      </c>
      <c r="C154" s="12" t="s">
        <v>28</v>
      </c>
      <c r="D154" s="11"/>
      <c r="E154" s="13" t="s">
        <v>37</v>
      </c>
      <c r="F154" s="51" t="s">
        <v>360</v>
      </c>
      <c r="G154" s="33" t="s">
        <v>51</v>
      </c>
      <c r="H154" s="48">
        <v>1</v>
      </c>
      <c r="I154" s="25"/>
      <c r="J154" s="25"/>
      <c r="K154" s="26"/>
      <c r="L154" s="26"/>
      <c r="M154" s="27"/>
      <c r="N154" s="25"/>
      <c r="O154" s="26"/>
      <c r="P154" s="26"/>
      <c r="Q154" s="30"/>
    </row>
    <row r="155" spans="1:17">
      <c r="A155" s="10">
        <v>146</v>
      </c>
      <c r="B155" s="11" t="s">
        <v>294</v>
      </c>
      <c r="C155" s="12" t="s">
        <v>28</v>
      </c>
      <c r="D155" s="11"/>
      <c r="E155" s="13" t="s">
        <v>295</v>
      </c>
      <c r="F155" s="55">
        <v>141</v>
      </c>
      <c r="G155" s="33" t="s">
        <v>31</v>
      </c>
      <c r="H155" s="48"/>
      <c r="I155" s="25"/>
      <c r="J155" s="25"/>
      <c r="K155" s="26"/>
      <c r="L155" s="26"/>
      <c r="M155" s="27">
        <f>K155-L155</f>
        <v>0</v>
      </c>
      <c r="N155" s="25"/>
      <c r="O155" s="26"/>
      <c r="P155" s="26"/>
      <c r="Q155" s="30">
        <f>O155-P155</f>
        <v>0</v>
      </c>
    </row>
    <row r="156" spans="1:17">
      <c r="A156" s="10">
        <v>147</v>
      </c>
      <c r="B156" s="11" t="s">
        <v>296</v>
      </c>
      <c r="C156" s="12" t="s">
        <v>28</v>
      </c>
      <c r="D156" s="11"/>
      <c r="E156" s="13" t="s">
        <v>37</v>
      </c>
      <c r="F156" s="51" t="s">
        <v>297</v>
      </c>
      <c r="G156" s="33" t="s">
        <v>31</v>
      </c>
      <c r="H156" s="48"/>
      <c r="I156" s="25"/>
      <c r="J156" s="25"/>
      <c r="K156" s="26"/>
      <c r="L156" s="26"/>
      <c r="M156" s="27">
        <f>K156-L156</f>
        <v>0</v>
      </c>
      <c r="N156" s="25"/>
      <c r="O156" s="26"/>
      <c r="P156" s="26"/>
      <c r="Q156" s="30">
        <f>O156-P156</f>
        <v>0</v>
      </c>
    </row>
    <row r="157" spans="1:17">
      <c r="A157" s="10">
        <v>148</v>
      </c>
      <c r="B157" s="11" t="s">
        <v>298</v>
      </c>
      <c r="C157" s="12" t="s">
        <v>28</v>
      </c>
      <c r="D157" s="11"/>
      <c r="E157" s="13" t="s">
        <v>37</v>
      </c>
      <c r="F157" s="51" t="s">
        <v>299</v>
      </c>
      <c r="G157" s="33" t="s">
        <v>31</v>
      </c>
      <c r="H157" s="48"/>
      <c r="I157" s="25"/>
      <c r="J157" s="25"/>
      <c r="K157" s="26"/>
      <c r="L157" s="26"/>
      <c r="M157" s="27">
        <f>K157-L157</f>
        <v>0</v>
      </c>
      <c r="N157" s="25"/>
      <c r="O157" s="26"/>
      <c r="P157" s="26"/>
      <c r="Q157" s="30">
        <f>O157-P157</f>
        <v>0</v>
      </c>
    </row>
    <row r="158" spans="1:17" ht="12.75" customHeight="1">
      <c r="A158" s="83" t="s">
        <v>311</v>
      </c>
      <c r="B158" s="83"/>
      <c r="C158" s="83"/>
      <c r="D158" s="83"/>
      <c r="E158" s="83"/>
      <c r="F158" s="83"/>
      <c r="G158" s="83"/>
      <c r="H158" s="57">
        <f t="shared" ref="H158:Q158" si="15">SUM(H10:H157)</f>
        <v>49</v>
      </c>
      <c r="I158" s="57">
        <f t="shared" si="15"/>
        <v>0</v>
      </c>
      <c r="J158" s="57">
        <f t="shared" si="15"/>
        <v>0</v>
      </c>
      <c r="K158" s="30">
        <f t="shared" si="15"/>
        <v>0</v>
      </c>
      <c r="L158" s="30">
        <f t="shared" si="15"/>
        <v>0</v>
      </c>
      <c r="M158" s="30">
        <f t="shared" si="15"/>
        <v>0</v>
      </c>
      <c r="N158" s="57">
        <f t="shared" si="15"/>
        <v>3</v>
      </c>
      <c r="O158" s="30">
        <f t="shared" si="15"/>
        <v>0</v>
      </c>
      <c r="P158" s="30">
        <f t="shared" si="15"/>
        <v>0</v>
      </c>
      <c r="Q158" s="30">
        <f t="shared" si="15"/>
        <v>0</v>
      </c>
    </row>
  </sheetData>
  <mergeCells count="8">
    <mergeCell ref="A158:G158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49" workbookViewId="0">
      <selection activeCell="A74" sqref="A74:XFD7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5</v>
      </c>
      <c r="I14" s="25"/>
      <c r="J14" s="25"/>
      <c r="K14" s="26"/>
      <c r="L14" s="26"/>
      <c r="M14" s="27">
        <f t="shared" si="1"/>
        <v>0</v>
      </c>
      <c r="N14" s="25">
        <v>1</v>
      </c>
      <c r="O14" s="26">
        <v>2278.92</v>
      </c>
      <c r="P14" s="26">
        <v>2278.92</v>
      </c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>
        <v>2</v>
      </c>
      <c r="J17" s="25">
        <v>2</v>
      </c>
      <c r="K17" s="26">
        <v>2862.8</v>
      </c>
      <c r="L17" s="26">
        <v>2862.8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3</v>
      </c>
      <c r="I18" s="25">
        <v>2</v>
      </c>
      <c r="J18" s="25">
        <v>2</v>
      </c>
      <c r="K18" s="26">
        <v>694.65</v>
      </c>
      <c r="L18" s="26">
        <v>694.65</v>
      </c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>
        <v>1</v>
      </c>
      <c r="J20" s="25">
        <v>1</v>
      </c>
      <c r="K20" s="26">
        <v>1077.76</v>
      </c>
      <c r="L20" s="26">
        <v>1077.76</v>
      </c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>
        <v>3031.2</v>
      </c>
      <c r="M25" s="27">
        <f t="shared" si="1"/>
        <v>-3031.2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2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>
        <v>1</v>
      </c>
      <c r="O31" s="26">
        <v>1005.19</v>
      </c>
      <c r="P31" s="26">
        <v>1005.19</v>
      </c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>
        <v>1</v>
      </c>
      <c r="K33" s="26">
        <v>1353.94</v>
      </c>
      <c r="L33" s="26">
        <v>1353.94</v>
      </c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>
        <v>1</v>
      </c>
      <c r="J35" s="25">
        <v>1</v>
      </c>
      <c r="K35" s="26">
        <v>2390.7199999999998</v>
      </c>
      <c r="L35" s="26">
        <v>2390.7199999999998</v>
      </c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2</v>
      </c>
      <c r="K36" s="26">
        <v>895.05</v>
      </c>
      <c r="L36" s="26">
        <v>895.05</v>
      </c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2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>
        <v>2273.4</v>
      </c>
      <c r="M39" s="27">
        <f t="shared" si="1"/>
        <v>-2273.4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>
        <v>1</v>
      </c>
      <c r="O40" s="26">
        <v>869.39</v>
      </c>
      <c r="P40" s="26">
        <v>869.39</v>
      </c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>
        <v>1852.4</v>
      </c>
      <c r="M43" s="27">
        <f t="shared" si="1"/>
        <v>-1852.4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>
        <v>1</v>
      </c>
      <c r="J49" s="25">
        <v>1</v>
      </c>
      <c r="K49" s="26">
        <v>416.79</v>
      </c>
      <c r="L49" s="26">
        <v>416.79</v>
      </c>
      <c r="M49" s="27">
        <f t="shared" si="1"/>
        <v>0</v>
      </c>
      <c r="N49" s="25">
        <v>1</v>
      </c>
      <c r="O49" s="26">
        <v>1530.45</v>
      </c>
      <c r="P49" s="26">
        <v>1530.45</v>
      </c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>
        <v>1</v>
      </c>
      <c r="O53" s="26">
        <v>1151.78</v>
      </c>
      <c r="P53" s="26">
        <v>1151.78</v>
      </c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>
        <v>2</v>
      </c>
      <c r="J56" s="25">
        <v>2</v>
      </c>
      <c r="K56" s="28">
        <v>2038.49</v>
      </c>
      <c r="L56" s="28">
        <v>2038.49</v>
      </c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2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2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8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>
        <v>1</v>
      </c>
      <c r="J74" s="25">
        <v>1</v>
      </c>
      <c r="K74" s="26">
        <v>138.93</v>
      </c>
      <c r="L74" s="26">
        <v>138.93</v>
      </c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2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>
        <v>1</v>
      </c>
      <c r="J76" s="25">
        <v>1</v>
      </c>
      <c r="K76" s="26">
        <v>126.3</v>
      </c>
      <c r="L76" s="26">
        <v>126.3</v>
      </c>
      <c r="M76" s="27">
        <f t="shared" si="3"/>
        <v>0</v>
      </c>
      <c r="N76" s="25">
        <v>2</v>
      </c>
      <c r="O76" s="26">
        <f>252.6+2476.01</f>
        <v>2728.61</v>
      </c>
      <c r="P76" s="26">
        <v>2728.61</v>
      </c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5</v>
      </c>
      <c r="I80" s="25"/>
      <c r="J80" s="25">
        <v>1</v>
      </c>
      <c r="K80" s="26">
        <v>2549.16</v>
      </c>
      <c r="L80" s="26">
        <v>2549.16</v>
      </c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2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1</v>
      </c>
      <c r="J84" s="25">
        <v>1</v>
      </c>
      <c r="K84" s="26">
        <v>675.07</v>
      </c>
      <c r="L84" s="26">
        <v>675.07</v>
      </c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2</v>
      </c>
      <c r="I90" s="25">
        <v>1</v>
      </c>
      <c r="J90" s="25">
        <v>2</v>
      </c>
      <c r="K90" s="26">
        <v>4725.51</v>
      </c>
      <c r="L90" s="26">
        <v>4725.51</v>
      </c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1</v>
      </c>
      <c r="J91" s="25">
        <v>1</v>
      </c>
      <c r="K91" s="26">
        <v>1187.6400000000001</v>
      </c>
      <c r="L91" s="26">
        <v>1187.6400000000001</v>
      </c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>
        <v>757.8</v>
      </c>
      <c r="M102" s="27">
        <f t="shared" si="3"/>
        <v>-757.8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>
        <v>1</v>
      </c>
      <c r="J104" s="25">
        <v>1</v>
      </c>
      <c r="K104" s="26">
        <v>739.11</v>
      </c>
      <c r="L104" s="26">
        <v>739.11</v>
      </c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>
        <v>1684</v>
      </c>
      <c r="M105" s="27">
        <f t="shared" si="3"/>
        <v>-1684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>
        <v>1</v>
      </c>
      <c r="J107" s="25">
        <v>1</v>
      </c>
      <c r="K107" s="26">
        <v>1263</v>
      </c>
      <c r="L107" s="26">
        <v>1263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2</v>
      </c>
      <c r="I108" s="25">
        <v>1</v>
      </c>
      <c r="J108" s="25">
        <v>1</v>
      </c>
      <c r="K108" s="26">
        <v>915.27</v>
      </c>
      <c r="L108" s="26">
        <v>915.27</v>
      </c>
      <c r="M108" s="27">
        <f t="shared" si="3"/>
        <v>0</v>
      </c>
      <c r="N108" s="25">
        <v>1</v>
      </c>
      <c r="O108" s="26">
        <v>354.27</v>
      </c>
      <c r="P108" s="26">
        <v>354.27</v>
      </c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1</v>
      </c>
      <c r="J109" s="25">
        <v>1</v>
      </c>
      <c r="K109" s="26">
        <v>1567.8</v>
      </c>
      <c r="L109" s="26">
        <v>1567.8</v>
      </c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>
        <v>2</v>
      </c>
      <c r="J111" s="25">
        <v>2</v>
      </c>
      <c r="K111" s="26">
        <v>1081.97</v>
      </c>
      <c r="L111" s="26">
        <v>1081.97</v>
      </c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>
        <v>2</v>
      </c>
      <c r="J114" s="25">
        <v>4</v>
      </c>
      <c r="K114" s="26">
        <f>2318.79+615.92</f>
        <v>2934.71</v>
      </c>
      <c r="L114" s="26">
        <v>2934.71</v>
      </c>
      <c r="M114" s="27">
        <f t="shared" si="3"/>
        <v>0</v>
      </c>
      <c r="N114" s="25">
        <v>1</v>
      </c>
      <c r="O114" s="26">
        <v>4927.01</v>
      </c>
      <c r="P114" s="26">
        <v>4927.01</v>
      </c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4</v>
      </c>
      <c r="I115" s="25">
        <v>1</v>
      </c>
      <c r="J115" s="25">
        <v>2</v>
      </c>
      <c r="K115" s="26">
        <v>1041.98</v>
      </c>
      <c r="L115" s="26">
        <v>1041.98</v>
      </c>
      <c r="M115" s="27">
        <f t="shared" si="3"/>
        <v>0</v>
      </c>
      <c r="N115" s="25">
        <v>1</v>
      </c>
      <c r="O115" s="26">
        <v>1347.2</v>
      </c>
      <c r="P115" s="26">
        <v>1347.2</v>
      </c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>
        <v>2189.1999999999998</v>
      </c>
      <c r="M116" s="27">
        <f t="shared" si="3"/>
        <v>-2189.1999999999998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2</v>
      </c>
      <c r="J117" s="25">
        <v>3</v>
      </c>
      <c r="K117" s="26">
        <v>3008.79</v>
      </c>
      <c r="L117" s="26">
        <v>3008.79</v>
      </c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>
        <v>2</v>
      </c>
      <c r="J120" s="25">
        <v>2</v>
      </c>
      <c r="K120" s="26">
        <v>2020.8</v>
      </c>
      <c r="L120" s="26">
        <v>2020.8</v>
      </c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>
        <v>-170</v>
      </c>
      <c r="L122" s="26">
        <v>-170</v>
      </c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>
        <v>4</v>
      </c>
      <c r="J123" s="25">
        <v>4</v>
      </c>
      <c r="K123" s="26">
        <f>750.22+2562.9</f>
        <v>3313.12</v>
      </c>
      <c r="L123" s="26">
        <v>3313.12</v>
      </c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>
        <v>2694.4</v>
      </c>
      <c r="M124" s="27">
        <f t="shared" si="3"/>
        <v>-2694.4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>
        <v>4</v>
      </c>
      <c r="J125" s="25">
        <v>4</v>
      </c>
      <c r="K125" s="26">
        <v>3816.79</v>
      </c>
      <c r="L125" s="26">
        <v>3816.79</v>
      </c>
      <c r="M125" s="27">
        <f t="shared" si="3"/>
        <v>0</v>
      </c>
      <c r="N125" s="25">
        <v>1</v>
      </c>
      <c r="O125" s="26">
        <v>1486.36</v>
      </c>
      <c r="P125" s="26">
        <v>1486.36</v>
      </c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>
        <v>2947</v>
      </c>
      <c r="M126" s="27">
        <f t="shared" si="3"/>
        <v>-2947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>
        <v>1</v>
      </c>
      <c r="J127" s="25">
        <v>2</v>
      </c>
      <c r="K127" s="26">
        <v>1119.8599999999999</v>
      </c>
      <c r="L127" s="26">
        <v>1119.8599999999999</v>
      </c>
      <c r="M127" s="27">
        <f t="shared" si="3"/>
        <v>0</v>
      </c>
      <c r="N127" s="25">
        <v>1</v>
      </c>
      <c r="O127" s="26">
        <v>6423.37</v>
      </c>
      <c r="P127" s="26">
        <v>6423.37</v>
      </c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/>
      <c r="J129" s="25"/>
      <c r="K129" s="26"/>
      <c r="L129" s="26"/>
      <c r="M129" s="27">
        <f t="shared" si="3"/>
        <v>0</v>
      </c>
      <c r="N129" s="25">
        <v>1</v>
      </c>
      <c r="O129" s="26">
        <v>252.6</v>
      </c>
      <c r="P129" s="26">
        <v>252.6</v>
      </c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3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>
        <v>252.6</v>
      </c>
      <c r="M138" s="27">
        <f t="shared" ref="M138:M178" si="5">K138-L138</f>
        <v>-252.6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944.72</v>
      </c>
      <c r="P139" s="26">
        <v>944.72</v>
      </c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-1</v>
      </c>
      <c r="I145" s="25"/>
      <c r="J145" s="25"/>
      <c r="K145" s="26"/>
      <c r="L145" s="26">
        <v>4378.3999999999996</v>
      </c>
      <c r="M145" s="27">
        <f t="shared" si="5"/>
        <v>-4378.3999999999996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1</v>
      </c>
      <c r="J148" s="25">
        <v>1</v>
      </c>
      <c r="K148" s="26">
        <v>689.6</v>
      </c>
      <c r="L148" s="26">
        <v>689.6</v>
      </c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>
        <v>2</v>
      </c>
      <c r="J154" s="25">
        <v>2</v>
      </c>
      <c r="K154" s="26">
        <v>3843.99</v>
      </c>
      <c r="L154" s="26">
        <v>3843.99</v>
      </c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>
        <v>1</v>
      </c>
      <c r="K157" s="26">
        <v>2894.04</v>
      </c>
      <c r="L157" s="26">
        <v>2894.04</v>
      </c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3</v>
      </c>
      <c r="I158" s="25">
        <v>1</v>
      </c>
      <c r="J158" s="25">
        <v>1</v>
      </c>
      <c r="K158" s="26">
        <v>926.2</v>
      </c>
      <c r="L158" s="26">
        <v>926.2</v>
      </c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>
        <v>1</v>
      </c>
      <c r="J159" s="25">
        <v>2</v>
      </c>
      <c r="K159" s="26">
        <v>4904.2299999999996</v>
      </c>
      <c r="L159" s="26">
        <v>4904.2299999999996</v>
      </c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>
        <v>1</v>
      </c>
      <c r="K161" s="26">
        <v>1517.12</v>
      </c>
      <c r="L161" s="26">
        <v>1517.12</v>
      </c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1</v>
      </c>
      <c r="I163" s="25">
        <v>1</v>
      </c>
      <c r="J163" s="25">
        <v>1</v>
      </c>
      <c r="K163" s="26">
        <v>416.79</v>
      </c>
      <c r="L163" s="26">
        <v>416.79</v>
      </c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1</v>
      </c>
      <c r="J171" s="25">
        <v>1</v>
      </c>
      <c r="K171" s="26">
        <v>837.42</v>
      </c>
      <c r="L171" s="26">
        <v>837.42</v>
      </c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>
        <v>505.2</v>
      </c>
      <c r="M172" s="27">
        <f t="shared" si="5"/>
        <v>-505.2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>
        <v>1094.5999999999999</v>
      </c>
      <c r="M173" s="27">
        <f t="shared" si="5"/>
        <v>-1094.5999999999999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1</v>
      </c>
      <c r="J174" s="25">
        <v>2</v>
      </c>
      <c r="K174" s="26">
        <v>252.6</v>
      </c>
      <c r="L174" s="26">
        <v>252.6</v>
      </c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3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101</v>
      </c>
      <c r="I179" s="44">
        <f t="shared" si="7"/>
        <v>45</v>
      </c>
      <c r="J179" s="44">
        <f t="shared" si="7"/>
        <v>58</v>
      </c>
      <c r="K179" s="45">
        <f t="shared" si="7"/>
        <v>60067.999999999993</v>
      </c>
      <c r="L179" s="45">
        <f t="shared" si="7"/>
        <v>83728.2</v>
      </c>
      <c r="M179" s="45">
        <f t="shared" si="7"/>
        <v>-23660.2</v>
      </c>
      <c r="N179" s="44">
        <f t="shared" si="7"/>
        <v>14</v>
      </c>
      <c r="O179" s="45">
        <f t="shared" si="7"/>
        <v>25299.87</v>
      </c>
      <c r="P179" s="45">
        <f t="shared" si="7"/>
        <v>25299.87</v>
      </c>
      <c r="Q179" s="45">
        <f t="shared" si="7"/>
        <v>0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21" workbookViewId="0">
      <selection activeCell="I149" sqref="I149:J149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>
        <v>2</v>
      </c>
      <c r="K11" s="26">
        <v>2526</v>
      </c>
      <c r="L11" s="26"/>
      <c r="M11" s="27">
        <f t="shared" si="1"/>
        <v>2526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>
        <v>4</v>
      </c>
      <c r="J14" s="25">
        <v>4</v>
      </c>
      <c r="K14" s="26">
        <f>606.24+1232.69</f>
        <v>1838.93</v>
      </c>
      <c r="L14" s="26">
        <v>606.24</v>
      </c>
      <c r="M14" s="27">
        <f t="shared" si="1"/>
        <v>1232.69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>
        <v>1</v>
      </c>
      <c r="J16" s="25">
        <v>1</v>
      </c>
      <c r="K16" s="26">
        <v>500.15</v>
      </c>
      <c r="L16" s="26"/>
      <c r="M16" s="27">
        <f t="shared" si="1"/>
        <v>500.15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>
        <v>2</v>
      </c>
      <c r="J19" s="25">
        <v>2</v>
      </c>
      <c r="K19" s="26">
        <v>2020.8</v>
      </c>
      <c r="L19" s="26"/>
      <c r="M19" s="27">
        <f t="shared" si="1"/>
        <v>2020.8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1</v>
      </c>
      <c r="J24" s="25">
        <v>1</v>
      </c>
      <c r="K24" s="26">
        <v>739.11</v>
      </c>
      <c r="L24" s="26">
        <v>739.11</v>
      </c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>
        <v>1</v>
      </c>
      <c r="J25" s="25">
        <v>1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>
        <v>1</v>
      </c>
      <c r="K31" s="26">
        <v>847.47</v>
      </c>
      <c r="L31" s="26"/>
      <c r="M31" s="27">
        <f t="shared" si="1"/>
        <v>847.47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>
        <v>1</v>
      </c>
      <c r="J40" s="25">
        <v>2</v>
      </c>
      <c r="K40" s="26">
        <v>5049.87</v>
      </c>
      <c r="L40" s="26">
        <v>5049.87</v>
      </c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>
        <v>2</v>
      </c>
      <c r="J41" s="25">
        <v>2</v>
      </c>
      <c r="K41" s="26">
        <v>1347.2</v>
      </c>
      <c r="L41" s="26"/>
      <c r="M41" s="27">
        <f t="shared" si="1"/>
        <v>1347.2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2</v>
      </c>
      <c r="J48" s="25">
        <v>2</v>
      </c>
      <c r="K48" s="26">
        <v>505.2</v>
      </c>
      <c r="L48" s="26">
        <v>505.2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665.2</v>
      </c>
      <c r="L49" s="26"/>
      <c r="M49" s="27">
        <f t="shared" si="1"/>
        <v>665.2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>
        <v>1</v>
      </c>
      <c r="J64" s="25">
        <v>1</v>
      </c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>
        <v>1</v>
      </c>
      <c r="J67" s="25">
        <v>1</v>
      </c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2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>
        <v>1</v>
      </c>
      <c r="J79" s="25">
        <v>2</v>
      </c>
      <c r="K79" s="26">
        <f>971.25+463.1</f>
        <v>1434.35</v>
      </c>
      <c r="L79" s="26"/>
      <c r="M79" s="27">
        <f t="shared" si="3"/>
        <v>1434.35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-1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>
        <v>1</v>
      </c>
      <c r="K91" s="26">
        <v>2728.18</v>
      </c>
      <c r="L91" s="26"/>
      <c r="M91" s="27">
        <f t="shared" si="3"/>
        <v>2728.18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2</v>
      </c>
      <c r="I98" s="25">
        <v>3</v>
      </c>
      <c r="J98" s="25">
        <v>3</v>
      </c>
      <c r="K98" s="26">
        <f>1017.98+63.15</f>
        <v>1081.1300000000001</v>
      </c>
      <c r="L98" s="26"/>
      <c r="M98" s="27">
        <f t="shared" si="3"/>
        <v>1081.1300000000001</v>
      </c>
      <c r="N98" s="25">
        <v>2</v>
      </c>
      <c r="O98" s="26">
        <f>1407.26+1613.17</f>
        <v>3020.4300000000003</v>
      </c>
      <c r="P98" s="26"/>
      <c r="Q98" s="30">
        <f t="shared" si="4"/>
        <v>3020.4300000000003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2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4</v>
      </c>
      <c r="I105" s="25">
        <v>1</v>
      </c>
      <c r="J105" s="25">
        <v>1</v>
      </c>
      <c r="K105" s="26">
        <v>252.6</v>
      </c>
      <c r="L105" s="26"/>
      <c r="M105" s="27">
        <f t="shared" si="3"/>
        <v>252.6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>
        <v>1</v>
      </c>
      <c r="I106" s="25">
        <v>1</v>
      </c>
      <c r="J106" s="25">
        <v>1</v>
      </c>
      <c r="K106" s="26">
        <v>764.12</v>
      </c>
      <c r="L106" s="26"/>
      <c r="M106" s="27">
        <f t="shared" si="3"/>
        <v>764.12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2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>
        <v>4</v>
      </c>
      <c r="J116" s="25">
        <v>4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>
        <v>2</v>
      </c>
      <c r="K119" s="26">
        <v>2276.4499999999998</v>
      </c>
      <c r="L119" s="26">
        <v>2276.4499999999998</v>
      </c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1</v>
      </c>
      <c r="J123" s="25">
        <v>4</v>
      </c>
      <c r="K123" s="26">
        <v>4402.6899999999996</v>
      </c>
      <c r="L123" s="26">
        <v>4402.6899999999996</v>
      </c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6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3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>
        <v>2</v>
      </c>
      <c r="J131" s="25">
        <v>2</v>
      </c>
      <c r="K131" s="26">
        <v>682.02</v>
      </c>
      <c r="L131" s="26"/>
      <c r="M131" s="27">
        <f t="shared" si="3"/>
        <v>682.02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2</v>
      </c>
      <c r="J148" s="25">
        <v>2</v>
      </c>
      <c r="K148" s="26">
        <v>667.71</v>
      </c>
      <c r="L148" s="26"/>
      <c r="M148" s="27">
        <f t="shared" si="5"/>
        <v>667.71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1</v>
      </c>
      <c r="J157" s="25">
        <v>1</v>
      </c>
      <c r="K157" s="26">
        <v>1010.4</v>
      </c>
      <c r="L157" s="26"/>
      <c r="M157" s="27">
        <f t="shared" si="5"/>
        <v>1010.4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>
        <v>1</v>
      </c>
      <c r="J158" s="25">
        <v>1</v>
      </c>
      <c r="K158" s="26">
        <v>1010.4</v>
      </c>
      <c r="L158" s="26">
        <v>1010.4</v>
      </c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>
        <v>1</v>
      </c>
      <c r="J159" s="25">
        <v>1</v>
      </c>
      <c r="K159" s="26">
        <v>1760.5</v>
      </c>
      <c r="L159" s="26"/>
      <c r="M159" s="27">
        <f t="shared" si="5"/>
        <v>1760.5</v>
      </c>
      <c r="N159" s="25">
        <v>1</v>
      </c>
      <c r="O159" s="26">
        <v>1010.4</v>
      </c>
      <c r="P159" s="26"/>
      <c r="Q159" s="30">
        <f t="shared" si="6"/>
        <v>1010.4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>
        <v>1</v>
      </c>
      <c r="K161" s="26">
        <v>2355.91</v>
      </c>
      <c r="L161" s="26"/>
      <c r="M161" s="27">
        <f t="shared" si="5"/>
        <v>2355.91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>
        <v>1</v>
      </c>
      <c r="K163" s="26">
        <v>797.21</v>
      </c>
      <c r="L163" s="26"/>
      <c r="M163" s="27">
        <f t="shared" si="5"/>
        <v>797.21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v>1</v>
      </c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2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>
        <v>2</v>
      </c>
      <c r="J170" s="25">
        <v>2</v>
      </c>
      <c r="K170" s="26">
        <f>1185.64+1179.09</f>
        <v>2364.73</v>
      </c>
      <c r="L170" s="26">
        <v>1179.0899999999999</v>
      </c>
      <c r="M170" s="27">
        <f t="shared" si="5"/>
        <v>1185.6400000000001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3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2</v>
      </c>
      <c r="J173" s="25">
        <v>2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1</v>
      </c>
      <c r="J174" s="25">
        <v>2</v>
      </c>
      <c r="K174" s="26">
        <v>2046.66</v>
      </c>
      <c r="L174" s="26">
        <v>2046.66</v>
      </c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>
        <v>2</v>
      </c>
      <c r="J176" s="25">
        <v>2</v>
      </c>
      <c r="K176" s="26">
        <v>1106.56</v>
      </c>
      <c r="L176" s="26"/>
      <c r="M176" s="27">
        <f t="shared" si="5"/>
        <v>1106.56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2</v>
      </c>
      <c r="J177" s="25">
        <v>2</v>
      </c>
      <c r="K177" s="28">
        <v>1347.2</v>
      </c>
      <c r="L177" s="28"/>
      <c r="M177" s="27">
        <f t="shared" si="5"/>
        <v>1347.2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73</v>
      </c>
      <c r="I179" s="44">
        <f t="shared" si="7"/>
        <v>45</v>
      </c>
      <c r="J179" s="44">
        <f t="shared" si="7"/>
        <v>59</v>
      </c>
      <c r="K179" s="45">
        <f t="shared" si="7"/>
        <v>44128.75</v>
      </c>
      <c r="L179" s="45">
        <f t="shared" si="7"/>
        <v>17815.71</v>
      </c>
      <c r="M179" s="45">
        <f t="shared" si="7"/>
        <v>26313.040000000005</v>
      </c>
      <c r="N179" s="44">
        <f t="shared" si="7"/>
        <v>3</v>
      </c>
      <c r="O179" s="45">
        <f t="shared" si="7"/>
        <v>4030.8300000000004</v>
      </c>
      <c r="P179" s="45">
        <f t="shared" si="7"/>
        <v>0</v>
      </c>
      <c r="Q179" s="45">
        <f t="shared" si="7"/>
        <v>4030.8300000000004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72" workbookViewId="0">
      <selection activeCell="A74" sqref="A74:XFD7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>
        <v>2526</v>
      </c>
      <c r="M11" s="27">
        <f t="shared" si="1"/>
        <v>-2526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>
        <v>1</v>
      </c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1</v>
      </c>
      <c r="J14" s="25">
        <v>2</v>
      </c>
      <c r="K14" s="26">
        <v>1318.99</v>
      </c>
      <c r="L14" s="26"/>
      <c r="M14" s="27">
        <f t="shared" si="1"/>
        <v>1318.99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>
        <v>3</v>
      </c>
      <c r="J18" s="25">
        <v>4</v>
      </c>
      <c r="K18" s="26">
        <v>11932.82</v>
      </c>
      <c r="L18" s="26"/>
      <c r="M18" s="27">
        <f t="shared" si="1"/>
        <v>11932.82</v>
      </c>
      <c r="N18" s="25">
        <v>1</v>
      </c>
      <c r="O18" s="26">
        <v>3864.94</v>
      </c>
      <c r="P18" s="26"/>
      <c r="Q18" s="30">
        <f t="shared" si="2"/>
        <v>3864.94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>
        <v>378.9</v>
      </c>
      <c r="L19" s="26">
        <v>2399.6999999999998</v>
      </c>
      <c r="M19" s="27">
        <f t="shared" si="1"/>
        <v>-2020.7999999999997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>
        <v>1</v>
      </c>
      <c r="J20" s="25">
        <v>1</v>
      </c>
      <c r="K20" s="26">
        <v>666.86</v>
      </c>
      <c r="L20" s="26"/>
      <c r="M20" s="27">
        <f t="shared" si="1"/>
        <v>666.86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>
        <v>1</v>
      </c>
      <c r="J23" s="25">
        <v>1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2</v>
      </c>
      <c r="J24" s="25">
        <v>3</v>
      </c>
      <c r="K24" s="26">
        <v>1731.58</v>
      </c>
      <c r="L24" s="26"/>
      <c r="M24" s="27">
        <f t="shared" si="1"/>
        <v>1731.58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1</v>
      </c>
      <c r="J25" s="25">
        <v>1</v>
      </c>
      <c r="K25" s="26">
        <v>1010.4</v>
      </c>
      <c r="L25" s="26"/>
      <c r="M25" s="27">
        <f t="shared" si="1"/>
        <v>1010.4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>
        <v>1</v>
      </c>
      <c r="J32" s="25">
        <v>1</v>
      </c>
      <c r="K32" s="26">
        <v>926.2</v>
      </c>
      <c r="L32" s="26">
        <v>926.2</v>
      </c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>
        <v>2</v>
      </c>
      <c r="K33" s="26">
        <v>726.65</v>
      </c>
      <c r="L33" s="26"/>
      <c r="M33" s="27">
        <f t="shared" si="1"/>
        <v>726.65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2</v>
      </c>
      <c r="I36" s="25">
        <v>2</v>
      </c>
      <c r="J36" s="25">
        <v>2</v>
      </c>
      <c r="K36" s="26">
        <v>943.98</v>
      </c>
      <c r="L36" s="26"/>
      <c r="M36" s="27">
        <f t="shared" si="1"/>
        <v>943.98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1</v>
      </c>
      <c r="J37" s="25">
        <v>3</v>
      </c>
      <c r="K37" s="26">
        <v>3028.92</v>
      </c>
      <c r="L37" s="26"/>
      <c r="M37" s="27">
        <f t="shared" si="1"/>
        <v>3028.92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>
        <v>1</v>
      </c>
      <c r="J41" s="25">
        <v>1</v>
      </c>
      <c r="K41" s="26">
        <v>442.05</v>
      </c>
      <c r="L41" s="26">
        <v>1789.25</v>
      </c>
      <c r="M41" s="27">
        <f t="shared" si="1"/>
        <v>-1347.2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>
        <v>1</v>
      </c>
      <c r="I44" s="25">
        <v>2</v>
      </c>
      <c r="J44" s="25">
        <v>2</v>
      </c>
      <c r="K44" s="26">
        <v>2214.46</v>
      </c>
      <c r="L44" s="26"/>
      <c r="M44" s="27">
        <f t="shared" si="1"/>
        <v>2214.46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>
        <v>1</v>
      </c>
      <c r="K47" s="26">
        <v>1100.07</v>
      </c>
      <c r="L47" s="26"/>
      <c r="M47" s="27">
        <f t="shared" si="1"/>
        <v>1100.07</v>
      </c>
      <c r="N47" s="25">
        <v>1</v>
      </c>
      <c r="O47" s="26">
        <v>252.6</v>
      </c>
      <c r="P47" s="26"/>
      <c r="Q47" s="30">
        <f t="shared" si="2"/>
        <v>252.6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>
        <v>3</v>
      </c>
      <c r="J56" s="25">
        <v>4</v>
      </c>
      <c r="K56" s="28">
        <v>4467.6499999999996</v>
      </c>
      <c r="L56" s="28"/>
      <c r="M56" s="27">
        <f t="shared" si="1"/>
        <v>4467.6499999999996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>
        <v>2</v>
      </c>
      <c r="J63" s="25">
        <v>2</v>
      </c>
      <c r="K63" s="26">
        <v>1417.08</v>
      </c>
      <c r="L63" s="26"/>
      <c r="M63" s="27">
        <f t="shared" si="1"/>
        <v>1417.08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>
        <v>1010.4</v>
      </c>
      <c r="L64" s="26"/>
      <c r="M64" s="27">
        <f t="shared" si="1"/>
        <v>1010.4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>
        <v>1599.8</v>
      </c>
      <c r="L67" s="26"/>
      <c r="M67" s="27">
        <f t="shared" si="1"/>
        <v>1599.8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2</v>
      </c>
      <c r="J69" s="25">
        <v>3</v>
      </c>
      <c r="K69" s="26">
        <v>6438.5</v>
      </c>
      <c r="L69" s="26"/>
      <c r="M69" s="27">
        <f t="shared" si="1"/>
        <v>6438.5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3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1</v>
      </c>
      <c r="J80" s="25">
        <v>1</v>
      </c>
      <c r="K80" s="26">
        <v>416.79</v>
      </c>
      <c r="L80" s="26"/>
      <c r="M80" s="27">
        <f t="shared" si="3"/>
        <v>416.79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2</v>
      </c>
      <c r="J95" s="25">
        <v>2</v>
      </c>
      <c r="K95" s="26">
        <v>2491.48</v>
      </c>
      <c r="L95" s="26"/>
      <c r="M95" s="27">
        <f t="shared" si="3"/>
        <v>2491.48</v>
      </c>
      <c r="N95" s="25">
        <v>1</v>
      </c>
      <c r="O95" s="26">
        <v>1431.4</v>
      </c>
      <c r="P95" s="26"/>
      <c r="Q95" s="30">
        <f t="shared" si="4"/>
        <v>1431.4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2</v>
      </c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3</v>
      </c>
      <c r="I105" s="25">
        <v>1</v>
      </c>
      <c r="J105" s="25">
        <v>1</v>
      </c>
      <c r="K105" s="26">
        <v>421</v>
      </c>
      <c r="L105" s="26">
        <v>673.6</v>
      </c>
      <c r="M105" s="27">
        <f t="shared" si="3"/>
        <v>-252.60000000000002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2</v>
      </c>
      <c r="J108" s="25">
        <v>2</v>
      </c>
      <c r="K108" s="26">
        <v>1000.3</v>
      </c>
      <c r="L108" s="26"/>
      <c r="M108" s="27">
        <f t="shared" si="3"/>
        <v>1000.3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>
        <v>1</v>
      </c>
      <c r="K111" s="26">
        <v>2166.3000000000002</v>
      </c>
      <c r="L111" s="26"/>
      <c r="M111" s="27">
        <f t="shared" si="3"/>
        <v>2166.3000000000002</v>
      </c>
      <c r="N111" s="25">
        <v>1</v>
      </c>
      <c r="O111" s="26">
        <v>3217.08</v>
      </c>
      <c r="P111" s="26"/>
      <c r="Q111" s="30">
        <f t="shared" si="4"/>
        <v>3217.08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>
        <v>2</v>
      </c>
      <c r="J115" s="25">
        <v>2</v>
      </c>
      <c r="K115" s="26">
        <v>1275.6300000000001</v>
      </c>
      <c r="L115" s="26"/>
      <c r="M115" s="27">
        <f t="shared" si="3"/>
        <v>1275.6300000000001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>
        <v>2189.1999999999998</v>
      </c>
      <c r="L116" s="26"/>
      <c r="M116" s="27">
        <f t="shared" si="3"/>
        <v>2189.1999999999998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>
        <v>5</v>
      </c>
      <c r="J117" s="25">
        <v>9</v>
      </c>
      <c r="K117" s="26">
        <v>6439.54</v>
      </c>
      <c r="L117" s="26"/>
      <c r="M117" s="27">
        <f t="shared" si="3"/>
        <v>6439.54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2</v>
      </c>
      <c r="I118" s="25">
        <v>1</v>
      </c>
      <c r="J118" s="25">
        <v>1</v>
      </c>
      <c r="K118" s="26">
        <v>716.42</v>
      </c>
      <c r="L118" s="26">
        <v>716.42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2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2</v>
      </c>
      <c r="J123" s="25">
        <v>3</v>
      </c>
      <c r="K123" s="26">
        <v>1348.55</v>
      </c>
      <c r="L123" s="26"/>
      <c r="M123" s="27">
        <f t="shared" si="3"/>
        <v>1348.55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3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2</v>
      </c>
      <c r="J130" s="25">
        <v>2</v>
      </c>
      <c r="K130" s="26">
        <v>1347.2</v>
      </c>
      <c r="L130" s="26">
        <v>1347.2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>
        <v>1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3</v>
      </c>
      <c r="I136" s="25">
        <v>2</v>
      </c>
      <c r="J136" s="25">
        <v>2</v>
      </c>
      <c r="K136" s="26">
        <v>1515.6</v>
      </c>
      <c r="L136" s="26">
        <v>1515.6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2020.8</v>
      </c>
      <c r="P139" s="26"/>
      <c r="Q139" s="30">
        <f t="shared" si="6"/>
        <v>2020.8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1</v>
      </c>
      <c r="J148" s="25">
        <v>1</v>
      </c>
      <c r="K148" s="26">
        <v>415.11</v>
      </c>
      <c r="L148" s="26"/>
      <c r="M148" s="27">
        <f t="shared" si="5"/>
        <v>415.11</v>
      </c>
      <c r="N148" s="25">
        <v>1</v>
      </c>
      <c r="O148" s="26">
        <v>1307.24</v>
      </c>
      <c r="P148" s="26"/>
      <c r="Q148" s="30">
        <f t="shared" si="6"/>
        <v>1307.24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>
        <v>1</v>
      </c>
      <c r="K154" s="26">
        <v>463.1</v>
      </c>
      <c r="L154" s="26"/>
      <c r="M154" s="27">
        <f t="shared" si="5"/>
        <v>463.1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>
        <v>1</v>
      </c>
      <c r="J161" s="25">
        <v>1</v>
      </c>
      <c r="K161" s="26">
        <v>336.8</v>
      </c>
      <c r="L161" s="26"/>
      <c r="M161" s="27">
        <f t="shared" si="5"/>
        <v>336.8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757.8</v>
      </c>
      <c r="L164" s="26"/>
      <c r="M164" s="27">
        <f t="shared" si="5"/>
        <v>757.8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1</v>
      </c>
      <c r="I171" s="25">
        <v>1</v>
      </c>
      <c r="J171" s="25">
        <v>3</v>
      </c>
      <c r="K171" s="26">
        <v>3360.32</v>
      </c>
      <c r="L171" s="26"/>
      <c r="M171" s="27">
        <f t="shared" si="5"/>
        <v>3360.32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>
        <v>926.2</v>
      </c>
      <c r="L173" s="26"/>
      <c r="M173" s="27">
        <f t="shared" si="5"/>
        <v>926.2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2</v>
      </c>
      <c r="J174" s="25">
        <v>2</v>
      </c>
      <c r="K174" s="26">
        <v>692.97</v>
      </c>
      <c r="L174" s="26"/>
      <c r="M174" s="27">
        <f t="shared" si="5"/>
        <v>692.97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/>
      <c r="J177" s="25"/>
      <c r="K177" s="28">
        <v>842</v>
      </c>
      <c r="L177" s="28">
        <v>1347.2</v>
      </c>
      <c r="M177" s="27">
        <f t="shared" si="5"/>
        <v>-505.20000000000005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>
        <v>5</v>
      </c>
      <c r="J178" s="25">
        <v>5</v>
      </c>
      <c r="K178" s="26">
        <v>1768.2</v>
      </c>
      <c r="L178" s="26"/>
      <c r="M178" s="27">
        <f t="shared" si="5"/>
        <v>1768.2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66</v>
      </c>
      <c r="I179" s="44">
        <f t="shared" si="7"/>
        <v>54</v>
      </c>
      <c r="J179" s="44">
        <f t="shared" si="7"/>
        <v>73</v>
      </c>
      <c r="K179" s="45">
        <f t="shared" si="7"/>
        <v>72245.820000000007</v>
      </c>
      <c r="L179" s="45">
        <f t="shared" si="7"/>
        <v>13241.170000000002</v>
      </c>
      <c r="M179" s="45">
        <f t="shared" si="7"/>
        <v>59004.650000000016</v>
      </c>
      <c r="N179" s="44">
        <f t="shared" si="7"/>
        <v>7</v>
      </c>
      <c r="O179" s="45">
        <f t="shared" si="7"/>
        <v>12094.06</v>
      </c>
      <c r="P179" s="45">
        <f t="shared" si="7"/>
        <v>0</v>
      </c>
      <c r="Q179" s="45">
        <f t="shared" si="7"/>
        <v>12094.06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56" workbookViewId="0">
      <selection activeCell="A74" sqref="A74:XFD7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>
        <v>2</v>
      </c>
      <c r="K10" s="26">
        <v>3451.19</v>
      </c>
      <c r="L10" s="26">
        <v>3451.19</v>
      </c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>
        <v>4</v>
      </c>
      <c r="J13" s="25">
        <v>6</v>
      </c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2551.6799999999998</v>
      </c>
      <c r="M14" s="27">
        <f t="shared" si="1"/>
        <v>-2551.6799999999998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>
        <v>500.15</v>
      </c>
      <c r="M16" s="27">
        <f t="shared" si="1"/>
        <v>-500.15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>
        <v>11932.82</v>
      </c>
      <c r="M18" s="27">
        <f t="shared" si="1"/>
        <v>-11932.82</v>
      </c>
      <c r="N18" s="25"/>
      <c r="O18" s="26"/>
      <c r="P18" s="26">
        <v>3864.94</v>
      </c>
      <c r="Q18" s="30">
        <f t="shared" si="2"/>
        <v>-3864.94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3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>
        <v>666.86</v>
      </c>
      <c r="M20" s="27">
        <f t="shared" si="1"/>
        <v>-666.86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>
        <v>1731.58</v>
      </c>
      <c r="M24" s="27">
        <f t="shared" si="1"/>
        <v>-1731.58</v>
      </c>
      <c r="N24" s="25">
        <v>1</v>
      </c>
      <c r="O24" s="26">
        <v>1089.46</v>
      </c>
      <c r="P24" s="26">
        <v>1089.46</v>
      </c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>
        <v>1</v>
      </c>
      <c r="K25" s="26">
        <v>252.6</v>
      </c>
      <c r="L25" s="26"/>
      <c r="M25" s="27">
        <f t="shared" si="1"/>
        <v>252.6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>
        <v>1</v>
      </c>
      <c r="J27" s="25">
        <v>1</v>
      </c>
      <c r="K27" s="26">
        <v>1094.5999999999999</v>
      </c>
      <c r="L27" s="26"/>
      <c r="M27" s="27">
        <f t="shared" si="1"/>
        <v>1094.5999999999999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>
        <v>847.47</v>
      </c>
      <c r="M31" s="27">
        <f t="shared" si="1"/>
        <v>-847.47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726.65</v>
      </c>
      <c r="M33" s="27">
        <f t="shared" si="1"/>
        <v>-726.65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>
        <v>1</v>
      </c>
      <c r="I36" s="25"/>
      <c r="J36" s="25">
        <v>1</v>
      </c>
      <c r="K36" s="26">
        <v>1100.07</v>
      </c>
      <c r="L36" s="26">
        <v>943.98</v>
      </c>
      <c r="M36" s="27">
        <f t="shared" si="1"/>
        <v>156.08999999999992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>
        <v>3028.92</v>
      </c>
      <c r="M37" s="27">
        <f t="shared" si="1"/>
        <v>-3028.92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>
        <v>2</v>
      </c>
      <c r="J40" s="25">
        <v>5</v>
      </c>
      <c r="K40" s="26">
        <f>1020.93+2364.06+1052.5</f>
        <v>4437.49</v>
      </c>
      <c r="L40" s="26">
        <v>3416.56</v>
      </c>
      <c r="M40" s="27">
        <f t="shared" si="1"/>
        <v>1020.9299999999998</v>
      </c>
      <c r="N40" s="25">
        <v>2</v>
      </c>
      <c r="O40" s="26">
        <f>2588.64+2264.41</f>
        <v>4853.0499999999993</v>
      </c>
      <c r="P40" s="26">
        <v>4853.05</v>
      </c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>
        <v>1</v>
      </c>
      <c r="J43" s="25">
        <v>1</v>
      </c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>
        <v>2214.46</v>
      </c>
      <c r="M44" s="27">
        <f t="shared" si="1"/>
        <v>-2214.46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>
        <v>1100.07</v>
      </c>
      <c r="M47" s="27">
        <f t="shared" si="1"/>
        <v>-1100.07</v>
      </c>
      <c r="N47" s="25"/>
      <c r="O47" s="26"/>
      <c r="P47" s="26">
        <v>252.6</v>
      </c>
      <c r="Q47" s="30">
        <f t="shared" si="2"/>
        <v>-252.6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>
        <v>665.2</v>
      </c>
      <c r="M49" s="27">
        <f t="shared" si="1"/>
        <v>-665.2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>
        <v>1</v>
      </c>
      <c r="J54" s="25">
        <v>1</v>
      </c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2</v>
      </c>
      <c r="I55" s="25">
        <v>4</v>
      </c>
      <c r="J55" s="25">
        <v>6</v>
      </c>
      <c r="K55" s="28">
        <f>2632.93+2833.79</f>
        <v>5466.7199999999993</v>
      </c>
      <c r="L55" s="28">
        <v>2632.93</v>
      </c>
      <c r="M55" s="27">
        <f t="shared" si="1"/>
        <v>2833.7899999999995</v>
      </c>
      <c r="N55" s="25">
        <v>1</v>
      </c>
      <c r="O55" s="26">
        <v>2226.4899999999998</v>
      </c>
      <c r="P55" s="26">
        <v>2226.4899999999998</v>
      </c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>
        <v>4467.6499999999996</v>
      </c>
      <c r="M56" s="27">
        <f t="shared" si="1"/>
        <v>-4467.6499999999996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1</v>
      </c>
      <c r="J58" s="25">
        <v>2</v>
      </c>
      <c r="K58" s="26">
        <v>2194.59</v>
      </c>
      <c r="L58" s="26"/>
      <c r="M58" s="27">
        <f t="shared" si="1"/>
        <v>2194.59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>
        <v>1</v>
      </c>
      <c r="K60" s="26">
        <v>3501.3</v>
      </c>
      <c r="L60" s="26">
        <v>3501.3</v>
      </c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>
        <v>1417.08</v>
      </c>
      <c r="M63" s="27">
        <f t="shared" si="1"/>
        <v>-1417.08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2</v>
      </c>
      <c r="J65" s="25">
        <v>2</v>
      </c>
      <c r="K65" s="26">
        <v>1050.4000000000001</v>
      </c>
      <c r="L65" s="26">
        <v>1050.4000000000001</v>
      </c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6438.5</v>
      </c>
      <c r="M69" s="27">
        <f t="shared" si="1"/>
        <v>-6438.5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>
        <v>1</v>
      </c>
      <c r="O74" s="26">
        <v>2791.23</v>
      </c>
      <c r="P74" s="26">
        <v>2791.23</v>
      </c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>
        <v>1</v>
      </c>
      <c r="J75" s="25">
        <v>1</v>
      </c>
      <c r="K75" s="26">
        <v>1178.8</v>
      </c>
      <c r="L75" s="26">
        <v>1178.8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>
        <v>1</v>
      </c>
      <c r="J77" s="25">
        <v>1</v>
      </c>
      <c r="K77" s="26">
        <v>4568.57</v>
      </c>
      <c r="L77" s="26">
        <v>4568.57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>
        <v>1434.35</v>
      </c>
      <c r="M79" s="27">
        <f t="shared" si="3"/>
        <v>-1434.35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>
        <v>416.79</v>
      </c>
      <c r="M80" s="27">
        <f t="shared" si="3"/>
        <v>-416.79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>
        <v>1</v>
      </c>
      <c r="J81" s="25">
        <v>1</v>
      </c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6</v>
      </c>
      <c r="I85" s="25"/>
      <c r="J85" s="25">
        <v>1</v>
      </c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1</v>
      </c>
      <c r="J91" s="25">
        <v>2</v>
      </c>
      <c r="K91" s="26">
        <v>1902.25</v>
      </c>
      <c r="L91" s="26">
        <v>4630.43</v>
      </c>
      <c r="M91" s="27">
        <f t="shared" si="3"/>
        <v>-2728.1800000000003</v>
      </c>
      <c r="N91" s="25">
        <v>1</v>
      </c>
      <c r="O91" s="26">
        <v>4401.0600000000004</v>
      </c>
      <c r="P91" s="26">
        <v>4401.0600000000004</v>
      </c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1</v>
      </c>
      <c r="J93" s="25">
        <v>1</v>
      </c>
      <c r="K93" s="26">
        <v>740.96</v>
      </c>
      <c r="L93" s="26">
        <v>740.96</v>
      </c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>
        <v>2491.48</v>
      </c>
      <c r="M95" s="27">
        <f t="shared" si="3"/>
        <v>-2491.48</v>
      </c>
      <c r="N95" s="25"/>
      <c r="O95" s="26"/>
      <c r="P95" s="26">
        <v>1431.4</v>
      </c>
      <c r="Q95" s="30">
        <f t="shared" si="4"/>
        <v>-1431.4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>
        <v>2</v>
      </c>
      <c r="J98" s="25">
        <v>2</v>
      </c>
      <c r="K98" s="26">
        <v>2189.1999999999998</v>
      </c>
      <c r="L98" s="26">
        <v>1081.1300000000001</v>
      </c>
      <c r="M98" s="27">
        <f t="shared" si="3"/>
        <v>1108.0699999999997</v>
      </c>
      <c r="N98" s="25"/>
      <c r="O98" s="26"/>
      <c r="P98" s="26">
        <v>3020.43</v>
      </c>
      <c r="Q98" s="30">
        <f t="shared" si="4"/>
        <v>-3020.43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1</v>
      </c>
      <c r="J100" s="25">
        <v>1</v>
      </c>
      <c r="K100" s="26">
        <v>757.8</v>
      </c>
      <c r="L100" s="26"/>
      <c r="M100" s="27">
        <f t="shared" si="3"/>
        <v>757.8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1</v>
      </c>
      <c r="K104" s="26">
        <v>416.79</v>
      </c>
      <c r="L104" s="26">
        <v>416.79</v>
      </c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>
        <v>252.6</v>
      </c>
      <c r="L105" s="26"/>
      <c r="M105" s="27">
        <f t="shared" si="3"/>
        <v>252.6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764.12</v>
      </c>
      <c r="M106" s="27">
        <f t="shared" si="3"/>
        <v>-764.12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1</v>
      </c>
      <c r="J107" s="25">
        <v>1</v>
      </c>
      <c r="K107" s="26">
        <v>589.4</v>
      </c>
      <c r="L107" s="26">
        <v>589.4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2</v>
      </c>
      <c r="I108" s="25"/>
      <c r="J108" s="25"/>
      <c r="K108" s="26"/>
      <c r="L108" s="26">
        <v>1000.3</v>
      </c>
      <c r="M108" s="27">
        <f t="shared" si="3"/>
        <v>-1000.3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>
        <v>2166.3000000000002</v>
      </c>
      <c r="M111" s="27">
        <f t="shared" si="3"/>
        <v>-2166.3000000000002</v>
      </c>
      <c r="N111" s="25"/>
      <c r="O111" s="26"/>
      <c r="P111" s="26">
        <v>3217.08</v>
      </c>
      <c r="Q111" s="30">
        <f t="shared" si="4"/>
        <v>-3217.08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3</v>
      </c>
      <c r="I114" s="25">
        <v>1</v>
      </c>
      <c r="J114" s="25">
        <v>2</v>
      </c>
      <c r="K114" s="26">
        <v>2803.86</v>
      </c>
      <c r="L114" s="26"/>
      <c r="M114" s="27">
        <f t="shared" si="3"/>
        <v>2803.86</v>
      </c>
      <c r="N114" s="25">
        <v>1</v>
      </c>
      <c r="O114" s="26">
        <v>9024.5</v>
      </c>
      <c r="P114" s="26"/>
      <c r="Q114" s="30">
        <f t="shared" si="4"/>
        <v>9024.5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>
        <v>1275.6300000000001</v>
      </c>
      <c r="M115" s="27">
        <f t="shared" si="3"/>
        <v>-1275.6300000000001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4</v>
      </c>
      <c r="I116" s="25"/>
      <c r="J116" s="25"/>
      <c r="K116" s="26">
        <v>505.2</v>
      </c>
      <c r="L116" s="26"/>
      <c r="M116" s="27">
        <f t="shared" si="3"/>
        <v>505.2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>
        <v>2</v>
      </c>
      <c r="J117" s="25">
        <v>5</v>
      </c>
      <c r="K117" s="26">
        <v>5616.49</v>
      </c>
      <c r="L117" s="26">
        <v>6439.54</v>
      </c>
      <c r="M117" s="27">
        <f t="shared" si="3"/>
        <v>-823.05000000000018</v>
      </c>
      <c r="N117" s="25">
        <v>2</v>
      </c>
      <c r="O117" s="26">
        <f>941.86+1760.12</f>
        <v>2701.98</v>
      </c>
      <c r="P117" s="26"/>
      <c r="Q117" s="30">
        <f t="shared" si="4"/>
        <v>2701.98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>
        <v>1</v>
      </c>
      <c r="J123" s="25">
        <v>2</v>
      </c>
      <c r="K123" s="26">
        <v>2022.48</v>
      </c>
      <c r="L123" s="26">
        <v>3371.03</v>
      </c>
      <c r="M123" s="27">
        <f t="shared" si="3"/>
        <v>-1348.5500000000002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4</v>
      </c>
      <c r="I125" s="25">
        <v>3</v>
      </c>
      <c r="J125" s="25">
        <v>3</v>
      </c>
      <c r="K125" s="26">
        <v>1616.64</v>
      </c>
      <c r="L125" s="26">
        <v>1616.64</v>
      </c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3</v>
      </c>
      <c r="I126" s="25">
        <v>3</v>
      </c>
      <c r="J126" s="25">
        <v>4</v>
      </c>
      <c r="K126" s="26">
        <v>2862.8</v>
      </c>
      <c r="L126" s="26"/>
      <c r="M126" s="27">
        <f t="shared" si="3"/>
        <v>2862.8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1</v>
      </c>
      <c r="I129" s="25"/>
      <c r="J129" s="25">
        <v>1</v>
      </c>
      <c r="K129" s="26">
        <v>1813.57</v>
      </c>
      <c r="L129" s="26">
        <v>1813.57</v>
      </c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2</v>
      </c>
      <c r="J131" s="25">
        <v>2</v>
      </c>
      <c r="K131" s="26">
        <v>752.75</v>
      </c>
      <c r="L131" s="26">
        <v>682.02</v>
      </c>
      <c r="M131" s="27">
        <f t="shared" si="3"/>
        <v>70.730000000000018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>
        <v>2</v>
      </c>
      <c r="J135" s="25">
        <v>2</v>
      </c>
      <c r="K135" s="26">
        <v>7050.73</v>
      </c>
      <c r="L135" s="26"/>
      <c r="M135" s="27">
        <f t="shared" si="3"/>
        <v>7050.73</v>
      </c>
      <c r="N135" s="25">
        <v>1</v>
      </c>
      <c r="O135" s="26">
        <v>2455.61</v>
      </c>
      <c r="P135" s="26">
        <v>2455.61</v>
      </c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>
        <v>1</v>
      </c>
      <c r="J136" s="25">
        <v>1</v>
      </c>
      <c r="K136" s="26">
        <v>1599.8</v>
      </c>
      <c r="L136" s="26"/>
      <c r="M136" s="27">
        <f t="shared" si="3"/>
        <v>1599.8</v>
      </c>
      <c r="N136" s="25"/>
      <c r="O136" s="26"/>
      <c r="P136" s="26"/>
      <c r="Q136" s="30">
        <v>1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>
        <v>1</v>
      </c>
      <c r="J138" s="25">
        <v>1</v>
      </c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>
        <v>1</v>
      </c>
      <c r="K139" s="26">
        <v>1396.25</v>
      </c>
      <c r="L139" s="26">
        <v>1396.25</v>
      </c>
      <c r="M139" s="27">
        <f t="shared" si="5"/>
        <v>0</v>
      </c>
      <c r="N139" s="25"/>
      <c r="O139" s="26"/>
      <c r="P139" s="26">
        <v>2020.8</v>
      </c>
      <c r="Q139" s="30">
        <f t="shared" si="6"/>
        <v>-2020.8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>
        <v>1</v>
      </c>
      <c r="J140" s="25">
        <v>2</v>
      </c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>
        <v>252.6</v>
      </c>
      <c r="L147" s="26"/>
      <c r="M147" s="27">
        <f t="shared" si="5"/>
        <v>252.6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>
        <v>1082.82</v>
      </c>
      <c r="M148" s="27">
        <f t="shared" si="5"/>
        <v>-1082.82</v>
      </c>
      <c r="N148" s="25"/>
      <c r="O148" s="26"/>
      <c r="P148" s="26">
        <v>1307.24</v>
      </c>
      <c r="Q148" s="30">
        <f t="shared" si="6"/>
        <v>-1307.24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>
        <v>463.1</v>
      </c>
      <c r="M154" s="27">
        <f t="shared" si="5"/>
        <v>-463.1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>
        <v>1</v>
      </c>
      <c r="J155" s="25">
        <v>1</v>
      </c>
      <c r="K155" s="26">
        <v>1348.08</v>
      </c>
      <c r="L155" s="26">
        <v>1348.08</v>
      </c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2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>
        <v>1010.4</v>
      </c>
      <c r="M157" s="27">
        <f t="shared" si="5"/>
        <v>-1010.4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>
        <v>1760.5</v>
      </c>
      <c r="M159" s="27">
        <f t="shared" si="5"/>
        <v>-1760.5</v>
      </c>
      <c r="N159" s="25"/>
      <c r="O159" s="26"/>
      <c r="P159" s="26">
        <v>1010.4</v>
      </c>
      <c r="Q159" s="30">
        <f t="shared" si="6"/>
        <v>-1010.4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656.76</v>
      </c>
      <c r="L161" s="26">
        <v>3349.47</v>
      </c>
      <c r="M161" s="27">
        <f t="shared" si="5"/>
        <v>-2692.71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2</v>
      </c>
      <c r="I163" s="25"/>
      <c r="J163" s="25">
        <v>1</v>
      </c>
      <c r="K163" s="26">
        <v>1015.45</v>
      </c>
      <c r="L163" s="26">
        <v>1812.66</v>
      </c>
      <c r="M163" s="27">
        <f t="shared" si="5"/>
        <v>-797.21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2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2</v>
      </c>
      <c r="J170" s="25">
        <v>2</v>
      </c>
      <c r="K170" s="26">
        <v>618.87</v>
      </c>
      <c r="L170" s="26">
        <v>1804.51</v>
      </c>
      <c r="M170" s="27">
        <f t="shared" si="5"/>
        <v>-1185.6399999999999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3360.32</v>
      </c>
      <c r="M171" s="27">
        <f t="shared" si="5"/>
        <v>-3360.32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>
        <v>692.97</v>
      </c>
      <c r="M174" s="27">
        <f t="shared" si="5"/>
        <v>-692.97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>
        <v>1106.56</v>
      </c>
      <c r="M176" s="27">
        <f t="shared" si="5"/>
        <v>-1106.56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2</v>
      </c>
      <c r="J177" s="25">
        <v>2</v>
      </c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3</v>
      </c>
      <c r="I178" s="25">
        <v>2</v>
      </c>
      <c r="J178" s="25">
        <v>2</v>
      </c>
      <c r="K178" s="26">
        <v>505.2</v>
      </c>
      <c r="L178" s="26"/>
      <c r="M178" s="27">
        <f t="shared" si="5"/>
        <v>505.2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74</v>
      </c>
      <c r="I179" s="44">
        <f t="shared" si="7"/>
        <v>51</v>
      </c>
      <c r="J179" s="44">
        <f t="shared" si="7"/>
        <v>76</v>
      </c>
      <c r="K179" s="45">
        <f t="shared" si="7"/>
        <v>67582.86</v>
      </c>
      <c r="L179" s="45">
        <f t="shared" si="7"/>
        <v>109150.94000000003</v>
      </c>
      <c r="M179" s="45">
        <f t="shared" si="7"/>
        <v>-41568.080000000009</v>
      </c>
      <c r="N179" s="44">
        <f t="shared" si="7"/>
        <v>10</v>
      </c>
      <c r="O179" s="45">
        <f t="shared" si="7"/>
        <v>29543.38</v>
      </c>
      <c r="P179" s="45">
        <f t="shared" si="7"/>
        <v>33941.790000000008</v>
      </c>
      <c r="Q179" s="45">
        <f t="shared" si="7"/>
        <v>-4397.41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86" workbookViewId="0">
      <selection activeCell="A104" sqref="A104:XFD10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>
        <v>3</v>
      </c>
      <c r="K14" s="26">
        <f>7384.42+9938.24</f>
        <v>17322.66</v>
      </c>
      <c r="L14" s="26"/>
      <c r="M14" s="27">
        <f t="shared" si="1"/>
        <v>17322.66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2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>
        <v>1</v>
      </c>
      <c r="K20" s="26">
        <v>636.76</v>
      </c>
      <c r="L20" s="26"/>
      <c r="M20" s="27">
        <f t="shared" si="1"/>
        <v>636.76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>
        <v>1</v>
      </c>
      <c r="J22" s="25">
        <v>2</v>
      </c>
      <c r="K22" s="26">
        <f>2719.86+202.08</f>
        <v>2921.94</v>
      </c>
      <c r="L22" s="26">
        <v>202.08</v>
      </c>
      <c r="M22" s="27">
        <f t="shared" si="1"/>
        <v>2719.86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926.2</v>
      </c>
      <c r="L23" s="26"/>
      <c r="M23" s="27">
        <f t="shared" si="1"/>
        <v>926.2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>
        <v>2</v>
      </c>
      <c r="O24" s="26">
        <f>1198.53+789.8</f>
        <v>1988.33</v>
      </c>
      <c r="P24" s="26"/>
      <c r="Q24" s="30">
        <f t="shared" si="2"/>
        <v>1988.33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/>
      <c r="L25" s="26">
        <v>1263</v>
      </c>
      <c r="M25" s="27">
        <f t="shared" si="1"/>
        <v>-1263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2</v>
      </c>
      <c r="I26" s="25">
        <v>4</v>
      </c>
      <c r="J26" s="25">
        <v>6</v>
      </c>
      <c r="K26" s="26">
        <f>2016.59+2051.28</f>
        <v>4067.87</v>
      </c>
      <c r="L26" s="26"/>
      <c r="M26" s="27">
        <f t="shared" si="1"/>
        <v>4067.87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>
        <v>1094.5999999999999</v>
      </c>
      <c r="M27" s="27">
        <f t="shared" si="1"/>
        <v>-1094.5999999999999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>
        <v>3</v>
      </c>
      <c r="J28" s="25">
        <v>3</v>
      </c>
      <c r="K28" s="26">
        <f>202.08+404.16</f>
        <v>606.24</v>
      </c>
      <c r="L28" s="26"/>
      <c r="M28" s="27">
        <f t="shared" si="1"/>
        <v>606.24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3</v>
      </c>
      <c r="J36" s="25">
        <v>4</v>
      </c>
      <c r="K36" s="26">
        <v>2187.83</v>
      </c>
      <c r="L36" s="26">
        <v>1100.07</v>
      </c>
      <c r="M36" s="27">
        <f t="shared" si="1"/>
        <v>1087.76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>
        <v>1</v>
      </c>
      <c r="J40" s="25">
        <v>2</v>
      </c>
      <c r="K40" s="26">
        <v>491.16</v>
      </c>
      <c r="L40" s="26">
        <v>1020.93</v>
      </c>
      <c r="M40" s="27">
        <f t="shared" si="1"/>
        <v>-529.77</v>
      </c>
      <c r="N40" s="25">
        <v>1</v>
      </c>
      <c r="O40" s="26">
        <v>1649.45</v>
      </c>
      <c r="P40" s="26"/>
      <c r="Q40" s="30">
        <f t="shared" si="2"/>
        <v>1649.45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3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>
        <v>1</v>
      </c>
      <c r="J42" s="25">
        <v>1</v>
      </c>
      <c r="K42" s="26">
        <v>378.9</v>
      </c>
      <c r="L42" s="26"/>
      <c r="M42" s="27">
        <f t="shared" si="1"/>
        <v>378.9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>
        <v>1</v>
      </c>
      <c r="I43" s="25"/>
      <c r="J43" s="25"/>
      <c r="K43" s="26">
        <v>1263</v>
      </c>
      <c r="L43" s="26"/>
      <c r="M43" s="27">
        <f t="shared" si="1"/>
        <v>1263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>
        <v>1</v>
      </c>
      <c r="J49" s="25">
        <v>4</v>
      </c>
      <c r="K49" s="26">
        <v>8962.2000000000007</v>
      </c>
      <c r="L49" s="26"/>
      <c r="M49" s="27">
        <f t="shared" si="1"/>
        <v>8962.2000000000007</v>
      </c>
      <c r="N49" s="25">
        <v>1</v>
      </c>
      <c r="O49" s="26">
        <v>1997.06</v>
      </c>
      <c r="P49" s="26"/>
      <c r="Q49" s="30">
        <f t="shared" si="2"/>
        <v>1997.06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>
        <v>1</v>
      </c>
      <c r="J53" s="25">
        <v>1</v>
      </c>
      <c r="K53" s="28">
        <v>534</v>
      </c>
      <c r="L53" s="28"/>
      <c r="M53" s="27">
        <f t="shared" si="1"/>
        <v>534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2</v>
      </c>
      <c r="J55" s="25">
        <v>3</v>
      </c>
      <c r="K55" s="28">
        <v>3166.89</v>
      </c>
      <c r="L55" s="28">
        <v>2833.79</v>
      </c>
      <c r="M55" s="27">
        <f t="shared" si="1"/>
        <v>333.09999999999991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2</v>
      </c>
      <c r="I56" s="25">
        <v>1</v>
      </c>
      <c r="J56" s="25">
        <v>1</v>
      </c>
      <c r="K56" s="28">
        <v>3334.32</v>
      </c>
      <c r="L56" s="28"/>
      <c r="M56" s="27">
        <f t="shared" si="1"/>
        <v>3334.32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>
        <v>1</v>
      </c>
      <c r="J58" s="25">
        <v>1</v>
      </c>
      <c r="K58" s="26">
        <v>555.72</v>
      </c>
      <c r="L58" s="26">
        <v>2194.59</v>
      </c>
      <c r="M58" s="27">
        <f t="shared" si="1"/>
        <v>-1638.8700000000001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-1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>
        <v>1010.4</v>
      </c>
      <c r="M64" s="27">
        <f t="shared" si="1"/>
        <v>-1010.4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2</v>
      </c>
      <c r="K65" s="26">
        <v>3770.72</v>
      </c>
      <c r="L65" s="26">
        <v>3770.72</v>
      </c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>
        <v>2</v>
      </c>
      <c r="J66" s="25">
        <v>3</v>
      </c>
      <c r="K66" s="26">
        <f>4900.7+555.72</f>
        <v>5456.42</v>
      </c>
      <c r="L66" s="26">
        <v>555.72</v>
      </c>
      <c r="M66" s="27">
        <f t="shared" si="1"/>
        <v>4900.7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>
        <v>1599.8</v>
      </c>
      <c r="M67" s="27">
        <f t="shared" si="1"/>
        <v>-1599.8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2</v>
      </c>
      <c r="J74" s="25">
        <v>2</v>
      </c>
      <c r="K74" s="26">
        <v>585.19000000000005</v>
      </c>
      <c r="L74" s="26">
        <v>585.19000000000005</v>
      </c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>
        <v>2</v>
      </c>
      <c r="J75" s="25">
        <v>2</v>
      </c>
      <c r="K75" s="26">
        <v>1936.6</v>
      </c>
      <c r="L75" s="26">
        <v>1936.6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>
        <v>1</v>
      </c>
      <c r="J76" s="25">
        <v>1</v>
      </c>
      <c r="K76" s="26">
        <v>416.79</v>
      </c>
      <c r="L76" s="26">
        <v>416.79</v>
      </c>
      <c r="M76" s="27">
        <f t="shared" si="3"/>
        <v>0</v>
      </c>
      <c r="N76" s="25">
        <v>1</v>
      </c>
      <c r="O76" s="26">
        <v>5675</v>
      </c>
      <c r="P76" s="26"/>
      <c r="Q76" s="30">
        <f t="shared" si="4"/>
        <v>5675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3</v>
      </c>
      <c r="I77" s="25">
        <v>1</v>
      </c>
      <c r="J77" s="25">
        <v>1</v>
      </c>
      <c r="K77" s="26">
        <v>757.8</v>
      </c>
      <c r="L77" s="26">
        <v>757.8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>
        <v>5</v>
      </c>
      <c r="J80" s="25">
        <v>7</v>
      </c>
      <c r="K80" s="26">
        <f>423.11+1281.95+792.45</f>
        <v>2497.5100000000002</v>
      </c>
      <c r="L80" s="26">
        <v>423.11</v>
      </c>
      <c r="M80" s="27">
        <f t="shared" si="3"/>
        <v>2074.4</v>
      </c>
      <c r="N80" s="25">
        <v>1</v>
      </c>
      <c r="O80" s="26">
        <v>3704.8</v>
      </c>
      <c r="P80" s="26">
        <v>3704.8</v>
      </c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>
        <v>1263</v>
      </c>
      <c r="L81" s="26"/>
      <c r="M81" s="27">
        <f t="shared" si="3"/>
        <v>1263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2</v>
      </c>
      <c r="J82" s="25">
        <v>2</v>
      </c>
      <c r="K82" s="26">
        <v>2461.33</v>
      </c>
      <c r="L82" s="26"/>
      <c r="M82" s="27">
        <f t="shared" si="3"/>
        <v>2461.33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>
        <v>6</v>
      </c>
      <c r="J83" s="25">
        <v>10</v>
      </c>
      <c r="K83" s="26">
        <v>6299.16</v>
      </c>
      <c r="L83" s="26"/>
      <c r="M83" s="27">
        <f t="shared" si="3"/>
        <v>6299.16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>
        <v>1</v>
      </c>
      <c r="K84" s="26">
        <v>615.61</v>
      </c>
      <c r="L84" s="26"/>
      <c r="M84" s="27">
        <f t="shared" si="3"/>
        <v>615.61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>
        <v>1160.3499999999999</v>
      </c>
      <c r="L85" s="26"/>
      <c r="M85" s="27">
        <f t="shared" si="3"/>
        <v>1160.3499999999999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>
        <v>1</v>
      </c>
      <c r="J90" s="25">
        <v>2</v>
      </c>
      <c r="K90" s="26">
        <v>3361.67</v>
      </c>
      <c r="L90" s="26"/>
      <c r="M90" s="27">
        <f t="shared" si="3"/>
        <v>3361.67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>
        <v>2</v>
      </c>
      <c r="J92" s="25">
        <v>2</v>
      </c>
      <c r="K92" s="26">
        <v>3475.03</v>
      </c>
      <c r="L92" s="26"/>
      <c r="M92" s="27">
        <f t="shared" si="3"/>
        <v>3475.03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2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>
        <v>2189.1999999999998</v>
      </c>
      <c r="M98" s="27">
        <f t="shared" si="3"/>
        <v>-2189.1999999999998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>
        <v>1</v>
      </c>
      <c r="K99" s="26">
        <v>1035.03</v>
      </c>
      <c r="L99" s="26"/>
      <c r="M99" s="27">
        <f t="shared" si="3"/>
        <v>1035.03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1</v>
      </c>
      <c r="J100" s="25">
        <v>1</v>
      </c>
      <c r="K100" s="26">
        <v>1178.8</v>
      </c>
      <c r="L100" s="26">
        <v>757.8</v>
      </c>
      <c r="M100" s="27">
        <f t="shared" si="3"/>
        <v>421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1</v>
      </c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>
        <v>1</v>
      </c>
      <c r="J103" s="25">
        <v>1</v>
      </c>
      <c r="K103" s="28">
        <v>277.86</v>
      </c>
      <c r="L103" s="28"/>
      <c r="M103" s="27">
        <f t="shared" si="3"/>
        <v>277.86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4</v>
      </c>
      <c r="I105" s="25"/>
      <c r="J105" s="25"/>
      <c r="K105" s="26"/>
      <c r="L105" s="26">
        <v>252.6</v>
      </c>
      <c r="M105" s="27">
        <f t="shared" si="3"/>
        <v>-252.6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>
        <v>1</v>
      </c>
      <c r="J106" s="25">
        <v>1</v>
      </c>
      <c r="K106" s="26">
        <v>673.6</v>
      </c>
      <c r="L106" s="26">
        <v>673.6</v>
      </c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>
        <v>3</v>
      </c>
      <c r="K109" s="26">
        <v>3380.54</v>
      </c>
      <c r="L109" s="26"/>
      <c r="M109" s="27">
        <f t="shared" si="3"/>
        <v>3380.54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>
        <v>1</v>
      </c>
      <c r="O112" s="26">
        <v>3101.08</v>
      </c>
      <c r="P112" s="26"/>
      <c r="Q112" s="30">
        <f t="shared" si="4"/>
        <v>3101.08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>
        <v>2803.86</v>
      </c>
      <c r="M114" s="27">
        <f t="shared" si="3"/>
        <v>-2803.86</v>
      </c>
      <c r="N114" s="25"/>
      <c r="O114" s="26"/>
      <c r="P114" s="26">
        <v>9024.5</v>
      </c>
      <c r="Q114" s="30">
        <f t="shared" si="4"/>
        <v>-9024.5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1</v>
      </c>
      <c r="J115" s="25">
        <v>1</v>
      </c>
      <c r="K115" s="26">
        <v>722.44</v>
      </c>
      <c r="L115" s="26"/>
      <c r="M115" s="27">
        <f t="shared" si="3"/>
        <v>722.44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/>
      <c r="L116" s="26">
        <v>2694.4</v>
      </c>
      <c r="M116" s="27">
        <f t="shared" si="3"/>
        <v>-2694.4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3</v>
      </c>
      <c r="I117" s="25">
        <v>2</v>
      </c>
      <c r="J117" s="25">
        <v>2</v>
      </c>
      <c r="K117" s="26">
        <v>719.91</v>
      </c>
      <c r="L117" s="26">
        <v>5616.49</v>
      </c>
      <c r="M117" s="27">
        <f t="shared" si="3"/>
        <v>-4896.58</v>
      </c>
      <c r="N117" s="25"/>
      <c r="O117" s="26"/>
      <c r="P117" s="26">
        <v>2701.98</v>
      </c>
      <c r="Q117" s="30">
        <f t="shared" si="4"/>
        <v>-2701.98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3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3</v>
      </c>
      <c r="I124" s="25">
        <v>1</v>
      </c>
      <c r="J124" s="25">
        <v>1</v>
      </c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2</v>
      </c>
      <c r="I125" s="25">
        <v>11</v>
      </c>
      <c r="J125" s="25">
        <v>11</v>
      </c>
      <c r="K125" s="26">
        <v>7830.6</v>
      </c>
      <c r="L125" s="26"/>
      <c r="M125" s="27">
        <f t="shared" si="3"/>
        <v>7830.6</v>
      </c>
      <c r="N125" s="25">
        <v>1</v>
      </c>
      <c r="O125" s="26">
        <v>3031.2</v>
      </c>
      <c r="P125" s="26"/>
      <c r="Q125" s="30">
        <f t="shared" si="4"/>
        <v>3031.2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2</v>
      </c>
      <c r="I126" s="25"/>
      <c r="J126" s="25"/>
      <c r="K126" s="26"/>
      <c r="L126" s="26">
        <v>2862.8</v>
      </c>
      <c r="M126" s="27">
        <f t="shared" si="3"/>
        <v>-2862.8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>
        <v>1</v>
      </c>
      <c r="J128" s="25">
        <v>1</v>
      </c>
      <c r="K128" s="26">
        <v>505.2</v>
      </c>
      <c r="L128" s="26">
        <v>505.2</v>
      </c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>
        <v>2</v>
      </c>
      <c r="J129" s="25">
        <v>2</v>
      </c>
      <c r="K129" s="26">
        <v>1427.19</v>
      </c>
      <c r="L129" s="26"/>
      <c r="M129" s="27">
        <f t="shared" si="3"/>
        <v>1427.19</v>
      </c>
      <c r="N129" s="25">
        <v>2</v>
      </c>
      <c r="O129" s="26">
        <v>3299.04</v>
      </c>
      <c r="P129" s="26"/>
      <c r="Q129" s="30">
        <f t="shared" si="4"/>
        <v>3299.04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>
        <v>1</v>
      </c>
      <c r="J130" s="25">
        <v>1</v>
      </c>
      <c r="K130" s="26">
        <v>252.6</v>
      </c>
      <c r="L130" s="26">
        <v>252.6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>
        <v>752.75</v>
      </c>
      <c r="M131" s="27">
        <f t="shared" si="3"/>
        <v>-752.75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>
        <v>1</v>
      </c>
      <c r="J134" s="25">
        <v>1</v>
      </c>
      <c r="K134" s="26">
        <v>378.9</v>
      </c>
      <c r="L134" s="26"/>
      <c r="M134" s="27">
        <f t="shared" si="3"/>
        <v>378.9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4</v>
      </c>
      <c r="I135" s="25"/>
      <c r="J135" s="25"/>
      <c r="K135" s="26"/>
      <c r="L135" s="26">
        <v>7050.73</v>
      </c>
      <c r="M135" s="27">
        <f t="shared" si="3"/>
        <v>-7050.73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>
        <v>1599.8</v>
      </c>
      <c r="M136" s="27">
        <f t="shared" si="3"/>
        <v>-1599.8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1</v>
      </c>
      <c r="I137" s="25">
        <v>1</v>
      </c>
      <c r="J137" s="25">
        <v>1</v>
      </c>
      <c r="K137" s="26">
        <v>416.79</v>
      </c>
      <c r="L137" s="26"/>
      <c r="M137" s="27">
        <f t="shared" si="3"/>
        <v>416.79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1936.6</v>
      </c>
      <c r="P139" s="26"/>
      <c r="Q139" s="30">
        <f t="shared" si="6"/>
        <v>1936.6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-1</v>
      </c>
      <c r="I140" s="25"/>
      <c r="J140" s="25">
        <v>-1</v>
      </c>
      <c r="K140" s="26">
        <v>842</v>
      </c>
      <c r="L140" s="26"/>
      <c r="M140" s="27">
        <f t="shared" si="5"/>
        <v>842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>
        <v>252.6</v>
      </c>
      <c r="M147" s="27">
        <f t="shared" si="5"/>
        <v>-252.6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2</v>
      </c>
      <c r="I148" s="25"/>
      <c r="J148" s="25">
        <v>1</v>
      </c>
      <c r="K148" s="26">
        <v>3505.51</v>
      </c>
      <c r="L148" s="26"/>
      <c r="M148" s="27">
        <f t="shared" si="5"/>
        <v>3505.51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>
        <v>1</v>
      </c>
      <c r="O150" s="26">
        <v>1894.24</v>
      </c>
      <c r="P150" s="26"/>
      <c r="Q150" s="30">
        <f t="shared" si="6"/>
        <v>1894.24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>
        <v>1</v>
      </c>
      <c r="K154" s="26">
        <v>1184.69</v>
      </c>
      <c r="L154" s="26"/>
      <c r="M154" s="27">
        <f t="shared" si="5"/>
        <v>1184.69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1</v>
      </c>
      <c r="J157" s="25">
        <v>1</v>
      </c>
      <c r="K157" s="26">
        <v>673.6</v>
      </c>
      <c r="L157" s="26"/>
      <c r="M157" s="27">
        <f t="shared" si="5"/>
        <v>673.6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3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2</v>
      </c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3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1</v>
      </c>
      <c r="K163" s="26">
        <v>415.11</v>
      </c>
      <c r="L163" s="26"/>
      <c r="M163" s="27">
        <f t="shared" si="5"/>
        <v>415.11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>
        <v>757.8</v>
      </c>
      <c r="M164" s="27">
        <f t="shared" si="5"/>
        <v>-757.8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>
        <v>2</v>
      </c>
      <c r="K168" s="26">
        <v>757.8</v>
      </c>
      <c r="L168" s="26"/>
      <c r="M168" s="27">
        <f t="shared" si="5"/>
        <v>757.8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>
        <v>1</v>
      </c>
      <c r="K171" s="26">
        <v>429.42</v>
      </c>
      <c r="L171" s="26">
        <v>429.42</v>
      </c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>
        <v>926.2</v>
      </c>
      <c r="M173" s="27">
        <f t="shared" si="5"/>
        <v>-926.2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>
        <v>1</v>
      </c>
      <c r="J174" s="25">
        <v>1</v>
      </c>
      <c r="K174" s="26">
        <v>412.37</v>
      </c>
      <c r="L174" s="26"/>
      <c r="M174" s="27">
        <f t="shared" si="5"/>
        <v>412.37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>
        <v>1</v>
      </c>
      <c r="J176" s="25">
        <v>3</v>
      </c>
      <c r="K176" s="26">
        <f>9005.28+663.08</f>
        <v>9668.36</v>
      </c>
      <c r="L176" s="26"/>
      <c r="M176" s="27">
        <f t="shared" si="5"/>
        <v>9668.36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/>
      <c r="J177" s="25"/>
      <c r="K177" s="28">
        <v>2189.1999999999998</v>
      </c>
      <c r="L177" s="28">
        <v>842</v>
      </c>
      <c r="M177" s="27">
        <f t="shared" si="5"/>
        <v>1347.1999999999998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>
        <v>1599.8</v>
      </c>
      <c r="L178" s="26">
        <v>2273.4</v>
      </c>
      <c r="M178" s="27">
        <f t="shared" si="5"/>
        <v>-673.60000000000014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93</v>
      </c>
      <c r="I179" s="44">
        <f t="shared" si="7"/>
        <v>72</v>
      </c>
      <c r="J179" s="44">
        <f t="shared" si="7"/>
        <v>105</v>
      </c>
      <c r="K179" s="45">
        <f t="shared" si="7"/>
        <v>121890.19000000002</v>
      </c>
      <c r="L179" s="45">
        <f t="shared" si="7"/>
        <v>54258.44</v>
      </c>
      <c r="M179" s="45">
        <f t="shared" si="7"/>
        <v>67631.749999999985</v>
      </c>
      <c r="N179" s="44">
        <f t="shared" si="7"/>
        <v>12</v>
      </c>
      <c r="O179" s="45">
        <f t="shared" si="7"/>
        <v>28276.800000000003</v>
      </c>
      <c r="P179" s="45">
        <f t="shared" si="7"/>
        <v>15431.279999999999</v>
      </c>
      <c r="Q179" s="45">
        <f t="shared" si="7"/>
        <v>12845.52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156" workbookViewId="0">
      <selection activeCell="A177" sqref="A177:XFD177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>
        <v>1</v>
      </c>
      <c r="J13" s="25">
        <v>2</v>
      </c>
      <c r="K13" s="26">
        <v>477.92</v>
      </c>
      <c r="L13" s="26"/>
      <c r="M13" s="27">
        <f t="shared" si="1"/>
        <v>477.92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2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>
        <v>1</v>
      </c>
      <c r="J18" s="25">
        <v>2</v>
      </c>
      <c r="K18" s="26">
        <v>1437.29</v>
      </c>
      <c r="L18" s="26"/>
      <c r="M18" s="27">
        <f t="shared" si="1"/>
        <v>1437.29</v>
      </c>
      <c r="N18" s="25">
        <v>1</v>
      </c>
      <c r="O18" s="26">
        <v>1925.35</v>
      </c>
      <c r="P18" s="26"/>
      <c r="Q18" s="30">
        <f t="shared" si="2"/>
        <v>1925.35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>
        <v>926.2</v>
      </c>
      <c r="M23" s="27">
        <f t="shared" si="1"/>
        <v>-926.2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2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>
        <v>1</v>
      </c>
      <c r="J25" s="25">
        <v>1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>
        <v>1</v>
      </c>
      <c r="J26" s="25">
        <v>1</v>
      </c>
      <c r="K26" s="26">
        <v>733.55</v>
      </c>
      <c r="L26" s="26"/>
      <c r="M26" s="27">
        <f t="shared" si="1"/>
        <v>733.55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>
        <v>2</v>
      </c>
      <c r="O28" s="26">
        <v>2779.01</v>
      </c>
      <c r="P28" s="26"/>
      <c r="Q28" s="30">
        <f t="shared" si="2"/>
        <v>2779.01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1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2</v>
      </c>
      <c r="J37" s="25">
        <v>3</v>
      </c>
      <c r="K37" s="26">
        <v>2896.12</v>
      </c>
      <c r="L37" s="26"/>
      <c r="M37" s="27">
        <f t="shared" si="1"/>
        <v>2896.12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>
        <v>1</v>
      </c>
      <c r="J40" s="25">
        <v>1</v>
      </c>
      <c r="K40" s="26">
        <v>202.08</v>
      </c>
      <c r="L40" s="26"/>
      <c r="M40" s="27">
        <f t="shared" si="1"/>
        <v>202.08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>
        <v>2</v>
      </c>
      <c r="O42" s="26">
        <v>2000.07</v>
      </c>
      <c r="P42" s="26"/>
      <c r="Q42" s="30">
        <f t="shared" si="2"/>
        <v>2000.07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>
        <v>1178.8</v>
      </c>
      <c r="L43" s="26">
        <v>2441.8000000000002</v>
      </c>
      <c r="M43" s="27">
        <f t="shared" si="1"/>
        <v>-1263.0000000000002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>
        <v>421</v>
      </c>
      <c r="L54" s="28">
        <v>421</v>
      </c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1</v>
      </c>
      <c r="J55" s="25">
        <v>1</v>
      </c>
      <c r="K55" s="28">
        <v>636.04999999999995</v>
      </c>
      <c r="L55" s="28"/>
      <c r="M55" s="27">
        <f t="shared" si="1"/>
        <v>636.04999999999995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>
        <v>1</v>
      </c>
      <c r="K63" s="26">
        <v>1127.26</v>
      </c>
      <c r="L63" s="26"/>
      <c r="M63" s="27">
        <f t="shared" si="1"/>
        <v>1127.26</v>
      </c>
      <c r="N63" s="25">
        <v>2</v>
      </c>
      <c r="O63" s="26">
        <f>8197.49+4243.68</f>
        <v>12441.17</v>
      </c>
      <c r="P63" s="26"/>
      <c r="Q63" s="30">
        <f t="shared" si="2"/>
        <v>12441.17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2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3</v>
      </c>
      <c r="J66" s="25">
        <v>6</v>
      </c>
      <c r="K66" s="26">
        <v>4586.21</v>
      </c>
      <c r="L66" s="26"/>
      <c r="M66" s="27">
        <f t="shared" si="1"/>
        <v>4586.21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>
        <v>1</v>
      </c>
      <c r="K69" s="26">
        <v>1628.76</v>
      </c>
      <c r="L69" s="26"/>
      <c r="M69" s="27">
        <f t="shared" si="1"/>
        <v>1628.76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>
        <v>1</v>
      </c>
      <c r="J73" s="25">
        <v>1</v>
      </c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1</v>
      </c>
      <c r="J75" s="25">
        <v>1</v>
      </c>
      <c r="K75" s="26">
        <v>505.2</v>
      </c>
      <c r="L75" s="26">
        <v>505.2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>
        <v>2</v>
      </c>
      <c r="J79" s="25">
        <v>3</v>
      </c>
      <c r="K79" s="26">
        <v>4555.54</v>
      </c>
      <c r="L79" s="26"/>
      <c r="M79" s="27">
        <f t="shared" si="3"/>
        <v>4555.54</v>
      </c>
      <c r="N79" s="25">
        <v>1</v>
      </c>
      <c r="O79" s="26">
        <v>2051.02</v>
      </c>
      <c r="P79" s="26"/>
      <c r="Q79" s="30">
        <f t="shared" si="4"/>
        <v>2051.02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>
        <v>1263</v>
      </c>
      <c r="M81" s="27">
        <f t="shared" si="3"/>
        <v>-1263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>
        <v>1</v>
      </c>
      <c r="K82" s="26">
        <v>625.19000000000005</v>
      </c>
      <c r="L82" s="26"/>
      <c r="M82" s="27">
        <f t="shared" si="3"/>
        <v>625.19000000000005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>
        <v>1</v>
      </c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2</v>
      </c>
      <c r="I84" s="25"/>
      <c r="J84" s="25">
        <v>1</v>
      </c>
      <c r="K84" s="26">
        <v>1612.67</v>
      </c>
      <c r="L84" s="26"/>
      <c r="M84" s="27">
        <f t="shared" si="3"/>
        <v>1612.67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>
        <v>1160.3499999999999</v>
      </c>
      <c r="M85" s="27">
        <f t="shared" si="3"/>
        <v>-1160.3499999999999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>
        <v>1</v>
      </c>
      <c r="J92" s="25">
        <v>1</v>
      </c>
      <c r="K92" s="26">
        <v>2441.8000000000002</v>
      </c>
      <c r="L92" s="26">
        <v>5916.83</v>
      </c>
      <c r="M92" s="27">
        <f t="shared" si="3"/>
        <v>-3475.0299999999997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>
        <v>1</v>
      </c>
      <c r="K93" s="26">
        <v>463.1</v>
      </c>
      <c r="L93" s="26"/>
      <c r="M93" s="27">
        <f t="shared" si="3"/>
        <v>463.1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4</v>
      </c>
      <c r="J96" s="25">
        <v>4</v>
      </c>
      <c r="K96" s="26">
        <v>6148.52</v>
      </c>
      <c r="L96" s="26"/>
      <c r="M96" s="27">
        <f t="shared" si="3"/>
        <v>6148.52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2</v>
      </c>
      <c r="J97" s="25">
        <v>2</v>
      </c>
      <c r="K97" s="26">
        <v>505.2</v>
      </c>
      <c r="L97" s="26">
        <v>505.2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>
        <v>1178.8</v>
      </c>
      <c r="M100" s="27">
        <f t="shared" si="3"/>
        <v>-1178.8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3</v>
      </c>
      <c r="J104" s="25">
        <v>3</v>
      </c>
      <c r="K104" s="26">
        <v>1674.18</v>
      </c>
      <c r="L104" s="26"/>
      <c r="M104" s="27">
        <f t="shared" si="3"/>
        <v>1674.18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>
        <v>4</v>
      </c>
      <c r="J105" s="25">
        <v>4</v>
      </c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1</v>
      </c>
      <c r="J108" s="25">
        <v>1</v>
      </c>
      <c r="K108" s="26">
        <v>277.86</v>
      </c>
      <c r="L108" s="26"/>
      <c r="M108" s="27">
        <f t="shared" si="3"/>
        <v>277.86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-1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>
        <v>1</v>
      </c>
      <c r="J112" s="25">
        <v>1</v>
      </c>
      <c r="K112" s="26">
        <v>3697.94</v>
      </c>
      <c r="L112" s="26"/>
      <c r="M112" s="27">
        <f t="shared" si="3"/>
        <v>3697.94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2</v>
      </c>
      <c r="J114" s="25">
        <v>3</v>
      </c>
      <c r="K114" s="26">
        <f>2301.69+1833.86</f>
        <v>4135.55</v>
      </c>
      <c r="L114" s="26"/>
      <c r="M114" s="27">
        <f t="shared" si="3"/>
        <v>4135.55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>
        <v>1</v>
      </c>
      <c r="J115" s="25">
        <v>2</v>
      </c>
      <c r="K115" s="26">
        <v>1542.13</v>
      </c>
      <c r="L115" s="26"/>
      <c r="M115" s="27">
        <f t="shared" si="3"/>
        <v>1542.13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>
        <v>3</v>
      </c>
      <c r="J116" s="25">
        <v>3</v>
      </c>
      <c r="K116" s="26">
        <v>690.4</v>
      </c>
      <c r="L116" s="26">
        <v>690.4</v>
      </c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>
        <v>2</v>
      </c>
      <c r="K123" s="26">
        <v>1692.42</v>
      </c>
      <c r="L123" s="26"/>
      <c r="M123" s="27">
        <f t="shared" si="3"/>
        <v>1692.42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1</v>
      </c>
      <c r="J124" s="25">
        <v>3</v>
      </c>
      <c r="K124" s="26">
        <v>421</v>
      </c>
      <c r="L124" s="26">
        <v>421</v>
      </c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>
        <v>2</v>
      </c>
      <c r="J126" s="25">
        <v>2</v>
      </c>
      <c r="K126" s="26">
        <v>2610.1999999999998</v>
      </c>
      <c r="L126" s="26">
        <v>2610.1999999999998</v>
      </c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>
        <v>2</v>
      </c>
      <c r="J127" s="25">
        <v>2</v>
      </c>
      <c r="K127" s="26">
        <v>3357.42</v>
      </c>
      <c r="L127" s="26"/>
      <c r="M127" s="27">
        <f t="shared" si="3"/>
        <v>3357.42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>
        <v>3</v>
      </c>
      <c r="J134" s="25">
        <v>3</v>
      </c>
      <c r="K134" s="26">
        <v>1599.8</v>
      </c>
      <c r="L134" s="26">
        <v>1978.7</v>
      </c>
      <c r="M134" s="27">
        <f t="shared" si="3"/>
        <v>-378.90000000000009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>
        <v>2</v>
      </c>
      <c r="J135" s="25">
        <v>2</v>
      </c>
      <c r="K135" s="26">
        <v>1818.72</v>
      </c>
      <c r="L135" s="26"/>
      <c r="M135" s="27">
        <f t="shared" si="3"/>
        <v>1818.72</v>
      </c>
      <c r="N135" s="25">
        <v>2</v>
      </c>
      <c r="O135" s="26">
        <v>5495.77</v>
      </c>
      <c r="P135" s="26"/>
      <c r="Q135" s="30">
        <f t="shared" si="4"/>
        <v>5495.77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>
        <v>2</v>
      </c>
      <c r="J136" s="25">
        <v>2</v>
      </c>
      <c r="K136" s="26">
        <v>2610.1999999999998</v>
      </c>
      <c r="L136" s="26">
        <v>2610.1999999999998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1</v>
      </c>
      <c r="I137" s="25">
        <v>1</v>
      </c>
      <c r="J137" s="25">
        <v>1</v>
      </c>
      <c r="K137" s="26">
        <v>168.4</v>
      </c>
      <c r="L137" s="26"/>
      <c r="M137" s="27">
        <f t="shared" si="3"/>
        <v>168.4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1094.5999999999999</v>
      </c>
      <c r="P139" s="26"/>
      <c r="Q139" s="30">
        <f t="shared" si="6"/>
        <v>1094.5999999999999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>
        <v>842</v>
      </c>
      <c r="M140" s="27">
        <f t="shared" si="5"/>
        <v>-842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>
        <v>1</v>
      </c>
      <c r="J148" s="25">
        <v>1</v>
      </c>
      <c r="K148" s="26">
        <v>286.27999999999997</v>
      </c>
      <c r="L148" s="26"/>
      <c r="M148" s="27">
        <f t="shared" si="5"/>
        <v>286.27999999999997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2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3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3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>
        <v>1</v>
      </c>
      <c r="O167" s="26">
        <v>589.4</v>
      </c>
      <c r="P167" s="26"/>
      <c r="Q167" s="30">
        <f t="shared" si="6"/>
        <v>589.4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>
        <v>757.8</v>
      </c>
      <c r="M168" s="27">
        <f t="shared" si="5"/>
        <v>-757.8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>
        <v>2</v>
      </c>
      <c r="J170" s="25">
        <v>4</v>
      </c>
      <c r="K170" s="26">
        <f>1924.31+3144.87</f>
        <v>5069.18</v>
      </c>
      <c r="L170" s="26"/>
      <c r="M170" s="27">
        <f t="shared" si="5"/>
        <v>5069.18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>
        <v>2</v>
      </c>
      <c r="K172" s="26">
        <v>2054.48</v>
      </c>
      <c r="L172" s="26">
        <v>2054.48</v>
      </c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>
        <v>1</v>
      </c>
      <c r="J173" s="25">
        <v>1</v>
      </c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>
        <v>2189.1999999999998</v>
      </c>
      <c r="M177" s="27">
        <f t="shared" si="5"/>
        <v>-2189.1999999999998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>
        <v>1599.8</v>
      </c>
      <c r="M178" s="27">
        <f t="shared" si="5"/>
        <v>-1599.8</v>
      </c>
      <c r="N178" s="25"/>
      <c r="O178" s="26"/>
      <c r="P178" s="26"/>
      <c r="Q178" s="30">
        <f t="shared" si="6"/>
        <v>0</v>
      </c>
    </row>
    <row r="179" spans="1:17" ht="12.75" customHeight="1">
      <c r="A179" s="83" t="s">
        <v>311</v>
      </c>
      <c r="B179" s="83"/>
      <c r="C179" s="83"/>
      <c r="D179" s="83"/>
      <c r="E179" s="83"/>
      <c r="F179" s="83"/>
      <c r="G179" s="83"/>
      <c r="H179" s="44">
        <f t="shared" ref="H179:Q179" si="7">SUM(H10:H178)</f>
        <v>60</v>
      </c>
      <c r="I179" s="44">
        <f t="shared" si="7"/>
        <v>55</v>
      </c>
      <c r="J179" s="44">
        <f t="shared" si="7"/>
        <v>77</v>
      </c>
      <c r="K179" s="45">
        <f t="shared" si="7"/>
        <v>65888.42</v>
      </c>
      <c r="L179" s="45">
        <f t="shared" si="7"/>
        <v>30072.16</v>
      </c>
      <c r="M179" s="45">
        <f t="shared" si="7"/>
        <v>35816.259999999995</v>
      </c>
      <c r="N179" s="44">
        <f t="shared" si="7"/>
        <v>12</v>
      </c>
      <c r="O179" s="45">
        <f t="shared" si="7"/>
        <v>28376.39</v>
      </c>
      <c r="P179" s="45">
        <f t="shared" si="7"/>
        <v>0</v>
      </c>
      <c r="Q179" s="45">
        <f t="shared" si="7"/>
        <v>28376.39</v>
      </c>
    </row>
  </sheetData>
  <mergeCells count="8">
    <mergeCell ref="A179:G179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48" workbookViewId="0">
      <selection activeCell="A177" sqref="A177:XFD177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>
        <v>2</v>
      </c>
      <c r="J10" s="25">
        <v>4</v>
      </c>
      <c r="K10" s="26">
        <v>2311.37</v>
      </c>
      <c r="L10" s="26"/>
      <c r="M10" s="27">
        <f t="shared" ref="M10:M73" si="1">K10-L10</f>
        <v>2311.37</v>
      </c>
      <c r="N10" s="25">
        <v>1</v>
      </c>
      <c r="O10" s="26">
        <v>1692.38</v>
      </c>
      <c r="P10" s="26"/>
      <c r="Q10" s="30">
        <f t="shared" ref="Q10:Q73" si="2">O10-P10</f>
        <v>1692.38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>
        <v>477.92</v>
      </c>
      <c r="M13" s="27">
        <f t="shared" si="1"/>
        <v>-477.92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>
        <v>17322.66</v>
      </c>
      <c r="M14" s="27">
        <f t="shared" si="1"/>
        <v>-17322.66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2</v>
      </c>
      <c r="I17" s="25">
        <v>4</v>
      </c>
      <c r="J17" s="25">
        <v>5</v>
      </c>
      <c r="K17" s="26">
        <v>2947</v>
      </c>
      <c r="L17" s="26">
        <v>2947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2</v>
      </c>
      <c r="J18" s="25">
        <v>4</v>
      </c>
      <c r="K18" s="26">
        <v>4652.13</v>
      </c>
      <c r="L18" s="26">
        <v>1437.29</v>
      </c>
      <c r="M18" s="27">
        <f t="shared" si="1"/>
        <v>3214.84</v>
      </c>
      <c r="N18" s="25"/>
      <c r="O18" s="26"/>
      <c r="P18" s="26">
        <v>1925.35</v>
      </c>
      <c r="Q18" s="30">
        <f t="shared" si="2"/>
        <v>-1925.35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>
        <v>636.76</v>
      </c>
      <c r="M20" s="27">
        <f t="shared" si="1"/>
        <v>-636.76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2</v>
      </c>
      <c r="I22" s="25"/>
      <c r="J22" s="25"/>
      <c r="K22" s="26"/>
      <c r="L22" s="26">
        <v>2719.86</v>
      </c>
      <c r="M22" s="27">
        <f t="shared" si="1"/>
        <v>-2719.86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1</v>
      </c>
      <c r="J24" s="25">
        <v>1</v>
      </c>
      <c r="K24" s="26">
        <v>500.15</v>
      </c>
      <c r="L24" s="26"/>
      <c r="M24" s="27">
        <f t="shared" si="1"/>
        <v>500.15</v>
      </c>
      <c r="N24" s="25"/>
      <c r="O24" s="26"/>
      <c r="P24" s="26">
        <v>1988.33</v>
      </c>
      <c r="Q24" s="30">
        <f t="shared" si="2"/>
        <v>-1988.33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3</v>
      </c>
      <c r="I25" s="25">
        <v>1</v>
      </c>
      <c r="J25" s="25">
        <v>1</v>
      </c>
      <c r="K25" s="26">
        <v>2273.4</v>
      </c>
      <c r="L25" s="26">
        <v>252.6</v>
      </c>
      <c r="M25" s="27">
        <f t="shared" si="1"/>
        <v>2020.8000000000002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>
        <v>1</v>
      </c>
      <c r="J26" s="25">
        <v>3</v>
      </c>
      <c r="K26" s="26">
        <v>2752.33</v>
      </c>
      <c r="L26" s="26">
        <v>4067.87</v>
      </c>
      <c r="M26" s="27">
        <f t="shared" si="1"/>
        <v>-1315.54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3</v>
      </c>
      <c r="I28" s="25"/>
      <c r="J28" s="25"/>
      <c r="K28" s="26"/>
      <c r="L28" s="26">
        <v>606.24</v>
      </c>
      <c r="M28" s="27">
        <f t="shared" si="1"/>
        <v>-606.24</v>
      </c>
      <c r="N28" s="25"/>
      <c r="O28" s="26"/>
      <c r="P28" s="26">
        <v>2779.01</v>
      </c>
      <c r="Q28" s="30">
        <f t="shared" si="2"/>
        <v>-2779.01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>
        <v>1</v>
      </c>
      <c r="J34" s="25">
        <v>1</v>
      </c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>
        <v>2187.83</v>
      </c>
      <c r="M36" s="27">
        <f t="shared" si="1"/>
        <v>-2187.83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>
        <v>1</v>
      </c>
      <c r="K37" s="26">
        <v>2069.5</v>
      </c>
      <c r="L37" s="26">
        <v>2896.12</v>
      </c>
      <c r="M37" s="27">
        <f t="shared" si="1"/>
        <v>-826.61999999999989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2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/>
      <c r="J40" s="25"/>
      <c r="K40" s="26"/>
      <c r="L40" s="26">
        <v>491.16</v>
      </c>
      <c r="M40" s="27">
        <f t="shared" si="1"/>
        <v>-491.16</v>
      </c>
      <c r="N40" s="25"/>
      <c r="O40" s="26"/>
      <c r="P40" s="26">
        <v>1649.45</v>
      </c>
      <c r="Q40" s="30">
        <f t="shared" si="2"/>
        <v>-1649.45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378.9</v>
      </c>
      <c r="M42" s="27">
        <f t="shared" si="1"/>
        <v>-378.9</v>
      </c>
      <c r="N42" s="25"/>
      <c r="O42" s="26"/>
      <c r="P42" s="26">
        <v>2000.07</v>
      </c>
      <c r="Q42" s="30">
        <f t="shared" si="2"/>
        <v>-2000.07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>
        <v>4</v>
      </c>
      <c r="J47" s="25">
        <v>4</v>
      </c>
      <c r="K47" s="26">
        <v>2056.16</v>
      </c>
      <c r="L47" s="26"/>
      <c r="M47" s="27">
        <f t="shared" si="1"/>
        <v>2056.16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1</v>
      </c>
      <c r="J48" s="25">
        <v>1</v>
      </c>
      <c r="K48" s="26">
        <v>252.6</v>
      </c>
      <c r="L48" s="26">
        <v>252.6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>
        <v>8962.2000000000007</v>
      </c>
      <c r="M49" s="27">
        <f t="shared" si="1"/>
        <v>-8962.2000000000007</v>
      </c>
      <c r="N49" s="25">
        <v>1</v>
      </c>
      <c r="O49" s="26">
        <v>1640.31</v>
      </c>
      <c r="P49" s="26">
        <v>1997.06</v>
      </c>
      <c r="Q49" s="30">
        <f t="shared" si="2"/>
        <v>-356.75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>
        <v>534</v>
      </c>
      <c r="M53" s="27">
        <f t="shared" si="1"/>
        <v>-534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-1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2</v>
      </c>
      <c r="J55" s="25">
        <v>3</v>
      </c>
      <c r="K55" s="28">
        <v>2249.83</v>
      </c>
      <c r="L55" s="28">
        <v>3802.94</v>
      </c>
      <c r="M55" s="27">
        <f t="shared" si="1"/>
        <v>-1553.1100000000001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2</v>
      </c>
      <c r="I56" s="25"/>
      <c r="J56" s="25">
        <v>1</v>
      </c>
      <c r="K56" s="28">
        <v>1219.1099999999999</v>
      </c>
      <c r="L56" s="28">
        <v>3334.32</v>
      </c>
      <c r="M56" s="27">
        <f t="shared" si="1"/>
        <v>-2115.21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>
        <v>3</v>
      </c>
      <c r="J58" s="25">
        <v>5</v>
      </c>
      <c r="K58" s="26">
        <v>3473.67</v>
      </c>
      <c r="L58" s="26">
        <v>555.72</v>
      </c>
      <c r="M58" s="27">
        <f t="shared" si="1"/>
        <v>2917.95</v>
      </c>
      <c r="N58" s="25">
        <v>1</v>
      </c>
      <c r="O58" s="26">
        <v>687.07</v>
      </c>
      <c r="P58" s="26"/>
      <c r="Q58" s="30">
        <f t="shared" si="2"/>
        <v>687.07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>
        <v>1127.26</v>
      </c>
      <c r="M63" s="27">
        <f t="shared" si="1"/>
        <v>-1127.26</v>
      </c>
      <c r="N63" s="25"/>
      <c r="O63" s="26"/>
      <c r="P63" s="26">
        <v>12441.17</v>
      </c>
      <c r="Q63" s="30">
        <f t="shared" si="2"/>
        <v>-12441.17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>
        <v>1</v>
      </c>
      <c r="J65" s="25">
        <v>1</v>
      </c>
      <c r="K65" s="26">
        <v>839</v>
      </c>
      <c r="L65" s="26"/>
      <c r="M65" s="27">
        <f t="shared" si="1"/>
        <v>839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>
        <v>9486.91</v>
      </c>
      <c r="M66" s="27">
        <f t="shared" si="1"/>
        <v>-9486.91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>
        <v>1</v>
      </c>
      <c r="K69" s="26">
        <v>2790.64</v>
      </c>
      <c r="L69" s="26">
        <v>1628.76</v>
      </c>
      <c r="M69" s="27">
        <f t="shared" si="1"/>
        <v>1161.8799999999999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>
        <v>21</v>
      </c>
      <c r="J72" s="25">
        <v>24</v>
      </c>
      <c r="K72" s="26">
        <v>18169.87</v>
      </c>
      <c r="L72" s="26"/>
      <c r="M72" s="27">
        <f t="shared" si="1"/>
        <v>18169.87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3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>
        <v>1</v>
      </c>
      <c r="J74" s="25">
        <v>1</v>
      </c>
      <c r="K74" s="26">
        <v>1092.5</v>
      </c>
      <c r="L74" s="26"/>
      <c r="M74" s="27">
        <f t="shared" ref="M74:M137" si="3">K74-L74</f>
        <v>1092.5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>
        <v>5675</v>
      </c>
      <c r="Q76" s="30">
        <f t="shared" si="4"/>
        <v>-5675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2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3</v>
      </c>
      <c r="J78" s="25">
        <v>3</v>
      </c>
      <c r="K78" s="26">
        <v>4239.6400000000003</v>
      </c>
      <c r="L78" s="26"/>
      <c r="M78" s="27">
        <f t="shared" si="3"/>
        <v>4239.6400000000003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457.84</v>
      </c>
      <c r="L79" s="26">
        <v>4555.54</v>
      </c>
      <c r="M79" s="27">
        <f t="shared" si="3"/>
        <v>-4097.7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>
        <v>2074.4</v>
      </c>
      <c r="M80" s="27">
        <f t="shared" si="3"/>
        <v>-2074.4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2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>
        <v>1</v>
      </c>
      <c r="J82" s="25">
        <v>1</v>
      </c>
      <c r="K82" s="26">
        <v>1059.74</v>
      </c>
      <c r="L82" s="26">
        <v>3086.52</v>
      </c>
      <c r="M82" s="27">
        <f t="shared" si="3"/>
        <v>-2026.78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>
        <v>6299.16</v>
      </c>
      <c r="M83" s="27">
        <f t="shared" si="3"/>
        <v>-6299.16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1</v>
      </c>
      <c r="J84" s="25">
        <v>1</v>
      </c>
      <c r="K84" s="26">
        <v>168.4</v>
      </c>
      <c r="L84" s="26">
        <v>2228.2800000000002</v>
      </c>
      <c r="M84" s="27">
        <f t="shared" si="3"/>
        <v>-2059.88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2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1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>
        <v>3361.67</v>
      </c>
      <c r="M90" s="27">
        <f t="shared" si="3"/>
        <v>-3361.67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>
        <v>1</v>
      </c>
      <c r="J91" s="25">
        <v>3</v>
      </c>
      <c r="K91" s="26">
        <v>2119.5700000000002</v>
      </c>
      <c r="L91" s="26"/>
      <c r="M91" s="27">
        <f t="shared" si="3"/>
        <v>2119.5700000000002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>
        <v>2</v>
      </c>
      <c r="K93" s="26">
        <v>4967.8500000000004</v>
      </c>
      <c r="L93" s="26">
        <v>463.1</v>
      </c>
      <c r="M93" s="27">
        <f t="shared" si="3"/>
        <v>4504.75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>
        <v>3</v>
      </c>
      <c r="J95" s="25">
        <v>4</v>
      </c>
      <c r="K95" s="26">
        <v>3326.06</v>
      </c>
      <c r="L95" s="26"/>
      <c r="M95" s="27">
        <f t="shared" si="3"/>
        <v>3326.06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>
        <v>1</v>
      </c>
      <c r="J96" s="25">
        <v>2</v>
      </c>
      <c r="K96" s="26">
        <v>1794.81</v>
      </c>
      <c r="L96" s="26">
        <v>6148.52</v>
      </c>
      <c r="M96" s="27">
        <f t="shared" si="3"/>
        <v>-4353.7100000000009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2</v>
      </c>
      <c r="J97" s="25">
        <v>2</v>
      </c>
      <c r="K97" s="26">
        <v>4883.6000000000004</v>
      </c>
      <c r="L97" s="26">
        <v>4883.6000000000004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>
        <v>1035.03</v>
      </c>
      <c r="M99" s="27">
        <f t="shared" si="3"/>
        <v>-1035.03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>
        <v>277.86</v>
      </c>
      <c r="M103" s="27">
        <f t="shared" si="3"/>
        <v>-277.86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>
        <v>553.48</v>
      </c>
      <c r="M104" s="27">
        <f t="shared" si="3"/>
        <v>-553.48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>
        <v>1431.4</v>
      </c>
      <c r="L105" s="26">
        <v>1431.4</v>
      </c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>
        <v>1</v>
      </c>
      <c r="J106" s="25">
        <v>1</v>
      </c>
      <c r="K106" s="26">
        <v>673.6</v>
      </c>
      <c r="L106" s="26"/>
      <c r="M106" s="27">
        <f t="shared" si="3"/>
        <v>673.6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1</v>
      </c>
      <c r="I108" s="25"/>
      <c r="J108" s="25"/>
      <c r="K108" s="26"/>
      <c r="L108" s="26">
        <v>277.86</v>
      </c>
      <c r="M108" s="27">
        <f t="shared" si="3"/>
        <v>-277.86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>
        <v>3380.54</v>
      </c>
      <c r="M109" s="27">
        <f t="shared" si="3"/>
        <v>-3380.54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>
        <v>1</v>
      </c>
      <c r="K112" s="26">
        <v>1325.47</v>
      </c>
      <c r="L112" s="26">
        <v>3697.94</v>
      </c>
      <c r="M112" s="27">
        <f t="shared" si="3"/>
        <v>-2372.4700000000003</v>
      </c>
      <c r="N112" s="25">
        <v>1</v>
      </c>
      <c r="O112" s="26">
        <v>6222.6</v>
      </c>
      <c r="P112" s="26">
        <v>3101.08</v>
      </c>
      <c r="Q112" s="30">
        <f t="shared" si="4"/>
        <v>3121.5200000000004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>
        <v>1</v>
      </c>
      <c r="K114" s="26">
        <v>5550.53</v>
      </c>
      <c r="L114" s="26">
        <v>1833.86</v>
      </c>
      <c r="M114" s="27">
        <f t="shared" si="3"/>
        <v>3716.67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>
        <v>3</v>
      </c>
      <c r="J115" s="25">
        <v>3</v>
      </c>
      <c r="K115" s="26">
        <v>1072.71</v>
      </c>
      <c r="L115" s="26">
        <v>2264.5700000000002</v>
      </c>
      <c r="M115" s="27">
        <f t="shared" si="3"/>
        <v>-1191.8600000000001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4</v>
      </c>
      <c r="I116" s="25">
        <v>1</v>
      </c>
      <c r="J116" s="25">
        <v>1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>
        <v>719.91</v>
      </c>
      <c r="M117" s="27">
        <f t="shared" si="3"/>
        <v>-719.91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-2</v>
      </c>
      <c r="I118" s="25">
        <v>2</v>
      </c>
      <c r="J118" s="25">
        <v>3</v>
      </c>
      <c r="K118" s="26">
        <v>1768.2</v>
      </c>
      <c r="L118" s="26">
        <v>1768.2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>
        <v>1</v>
      </c>
      <c r="J119" s="25">
        <v>2</v>
      </c>
      <c r="K119" s="26">
        <v>1921.78</v>
      </c>
      <c r="L119" s="26"/>
      <c r="M119" s="27">
        <f t="shared" si="3"/>
        <v>1921.78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>
        <v>2</v>
      </c>
      <c r="J123" s="25">
        <v>4</v>
      </c>
      <c r="K123" s="26">
        <v>4201.2</v>
      </c>
      <c r="L123" s="26">
        <v>1692.42</v>
      </c>
      <c r="M123" s="27">
        <f t="shared" si="3"/>
        <v>2508.7799999999997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>
        <v>985.27</v>
      </c>
      <c r="L124" s="26"/>
      <c r="M124" s="27">
        <f t="shared" si="3"/>
        <v>985.27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/>
      <c r="J125" s="25">
        <v>1</v>
      </c>
      <c r="K125" s="26">
        <v>151.56</v>
      </c>
      <c r="L125" s="26">
        <v>7830.6</v>
      </c>
      <c r="M125" s="27">
        <f t="shared" si="3"/>
        <v>-7679.04</v>
      </c>
      <c r="N125" s="25"/>
      <c r="O125" s="26"/>
      <c r="P125" s="26">
        <v>3031.2</v>
      </c>
      <c r="Q125" s="30">
        <f t="shared" si="4"/>
        <v>-3031.2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3357.42</v>
      </c>
      <c r="M127" s="27">
        <f t="shared" si="3"/>
        <v>-3357.42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>
        <v>1</v>
      </c>
      <c r="J129" s="25">
        <v>1</v>
      </c>
      <c r="K129" s="26">
        <v>871.47</v>
      </c>
      <c r="L129" s="26">
        <v>1427.19</v>
      </c>
      <c r="M129" s="27">
        <f t="shared" si="3"/>
        <v>-555.72</v>
      </c>
      <c r="N129" s="25"/>
      <c r="O129" s="26"/>
      <c r="P129" s="26">
        <v>3299.04</v>
      </c>
      <c r="Q129" s="30">
        <f t="shared" si="4"/>
        <v>-3299.04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2</v>
      </c>
      <c r="I130" s="25">
        <v>1</v>
      </c>
      <c r="J130" s="25">
        <v>1</v>
      </c>
      <c r="K130" s="26">
        <v>589.4</v>
      </c>
      <c r="L130" s="26">
        <v>589.4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>
        <v>1</v>
      </c>
      <c r="O131" s="26">
        <v>2310.37</v>
      </c>
      <c r="P131" s="26"/>
      <c r="Q131" s="30">
        <f t="shared" si="4"/>
        <v>2310.37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1</v>
      </c>
      <c r="J133" s="25">
        <v>3</v>
      </c>
      <c r="K133" s="26">
        <v>2001.14</v>
      </c>
      <c r="L133" s="26"/>
      <c r="M133" s="27">
        <f t="shared" si="3"/>
        <v>2001.14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5</v>
      </c>
      <c r="I135" s="25"/>
      <c r="J135" s="25"/>
      <c r="K135" s="26"/>
      <c r="L135" s="26">
        <v>808.32</v>
      </c>
      <c r="M135" s="27">
        <f t="shared" si="3"/>
        <v>-808.32</v>
      </c>
      <c r="N135" s="25"/>
      <c r="O135" s="26"/>
      <c r="P135" s="26">
        <v>5495.77</v>
      </c>
      <c r="Q135" s="30">
        <f t="shared" si="4"/>
        <v>-5495.77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>
        <v>1</v>
      </c>
      <c r="J137" s="25">
        <v>2</v>
      </c>
      <c r="K137" s="26">
        <v>1048.29</v>
      </c>
      <c r="L137" s="26">
        <v>585.19000000000005</v>
      </c>
      <c r="M137" s="27">
        <f t="shared" si="3"/>
        <v>463.09999999999991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>
        <v>757.8</v>
      </c>
      <c r="L138" s="26">
        <v>757.8</v>
      </c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>
        <v>1936.6</v>
      </c>
      <c r="Q139" s="30">
        <f t="shared" si="6"/>
        <v>-1936.6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2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>
        <v>757.8</v>
      </c>
      <c r="L147" s="26"/>
      <c r="M147" s="27">
        <f t="shared" si="5"/>
        <v>757.8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>
        <v>2</v>
      </c>
      <c r="K148" s="26">
        <v>1858.32</v>
      </c>
      <c r="L148" s="26">
        <v>3791.79</v>
      </c>
      <c r="M148" s="27">
        <f t="shared" si="5"/>
        <v>-1933.47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>
        <v>1</v>
      </c>
      <c r="J150" s="25">
        <v>1</v>
      </c>
      <c r="K150" s="26">
        <v>416.79</v>
      </c>
      <c r="L150" s="26"/>
      <c r="M150" s="27">
        <f t="shared" si="5"/>
        <v>416.79</v>
      </c>
      <c r="N150" s="25"/>
      <c r="O150" s="26"/>
      <c r="P150" s="26">
        <v>1894.24</v>
      </c>
      <c r="Q150" s="30">
        <f t="shared" si="6"/>
        <v>-1894.24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5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3</v>
      </c>
      <c r="I154" s="25">
        <v>3</v>
      </c>
      <c r="J154" s="25">
        <v>3</v>
      </c>
      <c r="K154" s="26">
        <v>1765.04</v>
      </c>
      <c r="L154" s="26">
        <v>1184.69</v>
      </c>
      <c r="M154" s="27">
        <f t="shared" si="5"/>
        <v>580.34999999999991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>
        <v>1</v>
      </c>
      <c r="I157" s="25"/>
      <c r="J157" s="25"/>
      <c r="K157" s="26"/>
      <c r="L157" s="26">
        <v>673.6</v>
      </c>
      <c r="M157" s="27">
        <f t="shared" si="5"/>
        <v>-673.6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>
        <v>1</v>
      </c>
      <c r="J158" s="25">
        <v>1</v>
      </c>
      <c r="K158" s="26">
        <v>757.8</v>
      </c>
      <c r="L158" s="26">
        <v>757.8</v>
      </c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2</v>
      </c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>
        <v>415.11</v>
      </c>
      <c r="M163" s="27">
        <f t="shared" si="5"/>
        <v>-415.11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1</v>
      </c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757.8</v>
      </c>
      <c r="L168" s="26"/>
      <c r="M168" s="27">
        <f t="shared" si="5"/>
        <v>757.8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1</v>
      </c>
      <c r="J170" s="25">
        <v>1</v>
      </c>
      <c r="K170" s="26">
        <v>286.07</v>
      </c>
      <c r="L170" s="26">
        <v>1924.31</v>
      </c>
      <c r="M170" s="27">
        <f t="shared" si="5"/>
        <v>-1638.24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1</v>
      </c>
      <c r="J171" s="25">
        <v>1</v>
      </c>
      <c r="K171" s="26">
        <v>189.45</v>
      </c>
      <c r="L171" s="26"/>
      <c r="M171" s="27">
        <f t="shared" si="5"/>
        <v>189.45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1</v>
      </c>
      <c r="J173" s="25">
        <v>1</v>
      </c>
      <c r="K173" s="26">
        <v>926.2</v>
      </c>
      <c r="L173" s="26">
        <v>673.6</v>
      </c>
      <c r="M173" s="27">
        <f t="shared" si="5"/>
        <v>252.60000000000002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>
        <v>412.37</v>
      </c>
      <c r="M174" s="27">
        <f t="shared" si="5"/>
        <v>-412.37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>
        <v>2</v>
      </c>
      <c r="J176" s="25">
        <v>2</v>
      </c>
      <c r="K176" s="26">
        <v>454.68</v>
      </c>
      <c r="L176" s="26">
        <v>9668.36</v>
      </c>
      <c r="M176" s="27">
        <f t="shared" si="5"/>
        <v>-9213.68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3</v>
      </c>
      <c r="I178" s="25">
        <v>1</v>
      </c>
      <c r="J178" s="25">
        <v>1</v>
      </c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>
        <v>3</v>
      </c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91</v>
      </c>
      <c r="I180" s="82">
        <f t="shared" si="7"/>
        <v>84</v>
      </c>
      <c r="J180" s="82">
        <f t="shared" si="7"/>
        <v>118</v>
      </c>
      <c r="K180" s="30">
        <f t="shared" si="7"/>
        <v>105186.53999999998</v>
      </c>
      <c r="L180" s="30">
        <f t="shared" si="7"/>
        <v>152998.33000000002</v>
      </c>
      <c r="M180" s="27">
        <f t="shared" si="7"/>
        <v>-47811.790000000015</v>
      </c>
      <c r="N180" s="82">
        <f t="shared" si="7"/>
        <v>5</v>
      </c>
      <c r="O180" s="30">
        <f t="shared" si="7"/>
        <v>12552.73</v>
      </c>
      <c r="P180" s="30">
        <f t="shared" si="7"/>
        <v>49213.369999999995</v>
      </c>
      <c r="Q180" s="30">
        <f t="shared" si="7"/>
        <v>-36660.639999999999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48" workbookViewId="0">
      <selection activeCell="I163" sqref="I163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2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>
        <v>3</v>
      </c>
      <c r="J11" s="25">
        <v>3</v>
      </c>
      <c r="K11" s="26">
        <v>3433.3</v>
      </c>
      <c r="L11" s="26">
        <v>3433.3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>
        <v>2</v>
      </c>
      <c r="J17" s="25">
        <v>2</v>
      </c>
      <c r="K17" s="26">
        <v>1835.56</v>
      </c>
      <c r="L17" s="26">
        <v>1835.56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>
        <v>2</v>
      </c>
      <c r="J19" s="25">
        <v>2</v>
      </c>
      <c r="K19" s="26">
        <v>673.6</v>
      </c>
      <c r="L19" s="26"/>
      <c r="M19" s="27">
        <f t="shared" si="1"/>
        <v>673.6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>
        <v>1</v>
      </c>
      <c r="K20" s="26">
        <v>629.82000000000005</v>
      </c>
      <c r="L20" s="26"/>
      <c r="M20" s="27">
        <f t="shared" si="1"/>
        <v>629.82000000000005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>
        <v>1</v>
      </c>
      <c r="J23" s="25">
        <v>1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>
        <v>2</v>
      </c>
      <c r="J25" s="25">
        <v>2</v>
      </c>
      <c r="K25" s="26">
        <v>1431.4</v>
      </c>
      <c r="L25" s="26">
        <v>2020.8</v>
      </c>
      <c r="M25" s="27">
        <f t="shared" si="1"/>
        <v>-589.39999999999986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3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>
        <v>1</v>
      </c>
      <c r="K31" s="26">
        <v>1241.1099999999999</v>
      </c>
      <c r="L31" s="26"/>
      <c r="M31" s="27">
        <f t="shared" si="1"/>
        <v>1241.1099999999999</v>
      </c>
      <c r="N31" s="25">
        <v>1</v>
      </c>
      <c r="O31" s="26">
        <v>2178.89</v>
      </c>
      <c r="P31" s="26"/>
      <c r="Q31" s="30">
        <f t="shared" si="2"/>
        <v>2178.89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>
        <v>1</v>
      </c>
      <c r="J34" s="25">
        <v>1</v>
      </c>
      <c r="K34" s="26">
        <v>1852.4</v>
      </c>
      <c r="L34" s="26">
        <v>1852.4</v>
      </c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>
        <v>1</v>
      </c>
      <c r="J35" s="25">
        <v>1</v>
      </c>
      <c r="K35" s="26">
        <v>500.15</v>
      </c>
      <c r="L35" s="26"/>
      <c r="M35" s="27">
        <f t="shared" si="1"/>
        <v>500.15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2</v>
      </c>
      <c r="K36" s="26">
        <v>1402.36</v>
      </c>
      <c r="L36" s="26"/>
      <c r="M36" s="27">
        <f t="shared" si="1"/>
        <v>1402.36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2</v>
      </c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2</v>
      </c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>
        <v>4</v>
      </c>
      <c r="J66" s="25">
        <v>5</v>
      </c>
      <c r="K66" s="26">
        <v>3239.17</v>
      </c>
      <c r="L66" s="26"/>
      <c r="M66" s="27">
        <f t="shared" si="1"/>
        <v>3239.17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9</v>
      </c>
      <c r="I72" s="25">
        <v>2</v>
      </c>
      <c r="J72" s="25">
        <v>3</v>
      </c>
      <c r="K72" s="26">
        <v>6250.55</v>
      </c>
      <c r="L72" s="26"/>
      <c r="M72" s="27">
        <f t="shared" si="1"/>
        <v>6250.55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2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>
        <v>2</v>
      </c>
      <c r="J79" s="25">
        <v>2</v>
      </c>
      <c r="K79" s="26">
        <v>959.88</v>
      </c>
      <c r="L79" s="26"/>
      <c r="M79" s="27">
        <f t="shared" si="3"/>
        <v>959.88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3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4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1</v>
      </c>
      <c r="J100" s="25">
        <v>1</v>
      </c>
      <c r="K100" s="26">
        <v>1010.4</v>
      </c>
      <c r="L100" s="26">
        <v>1010.4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>
        <v>2</v>
      </c>
      <c r="J103" s="25">
        <v>4</v>
      </c>
      <c r="K103" s="28">
        <v>7979.19</v>
      </c>
      <c r="L103" s="28"/>
      <c r="M103" s="27">
        <f t="shared" si="3"/>
        <v>7979.19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>
        <v>1</v>
      </c>
      <c r="K104" s="26">
        <v>463.1</v>
      </c>
      <c r="L104" s="26"/>
      <c r="M104" s="27">
        <f t="shared" si="3"/>
        <v>463.1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4</v>
      </c>
      <c r="I105" s="25">
        <v>1</v>
      </c>
      <c r="J105" s="25">
        <v>1</v>
      </c>
      <c r="K105" s="26">
        <v>505.2</v>
      </c>
      <c r="L105" s="26"/>
      <c r="M105" s="27">
        <f t="shared" si="3"/>
        <v>505.2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2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1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2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>
        <v>252.6</v>
      </c>
      <c r="L116" s="26">
        <v>252.6</v>
      </c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>
        <v>6</v>
      </c>
      <c r="J117" s="25">
        <v>9</v>
      </c>
      <c r="K117" s="26">
        <v>8716.35</v>
      </c>
      <c r="L117" s="26"/>
      <c r="M117" s="27">
        <f t="shared" si="3"/>
        <v>8716.35</v>
      </c>
      <c r="N117" s="25">
        <v>1</v>
      </c>
      <c r="O117" s="26">
        <v>1251.33</v>
      </c>
      <c r="P117" s="26"/>
      <c r="Q117" s="30">
        <f t="shared" si="4"/>
        <v>1251.33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2</v>
      </c>
      <c r="I118" s="25">
        <v>1</v>
      </c>
      <c r="J118" s="25">
        <v>1</v>
      </c>
      <c r="K118" s="26">
        <v>1768.2</v>
      </c>
      <c r="L118" s="26">
        <v>1768.2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1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>
        <v>1158.82</v>
      </c>
      <c r="L124" s="26">
        <v>985.27</v>
      </c>
      <c r="M124" s="27">
        <f t="shared" si="3"/>
        <v>173.54999999999995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/>
      <c r="I125" s="25">
        <v>4</v>
      </c>
      <c r="J125" s="25">
        <v>5</v>
      </c>
      <c r="K125" s="26">
        <v>2424.96</v>
      </c>
      <c r="L125" s="26"/>
      <c r="M125" s="27">
        <f t="shared" si="3"/>
        <v>2424.96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-1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>
        <v>3</v>
      </c>
      <c r="J128" s="25">
        <v>3</v>
      </c>
      <c r="K128" s="26">
        <v>1768.2</v>
      </c>
      <c r="L128" s="26">
        <v>1768.2</v>
      </c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>
        <v>1</v>
      </c>
      <c r="J134" s="25">
        <v>1</v>
      </c>
      <c r="K134" s="26">
        <v>589.4</v>
      </c>
      <c r="L134" s="26">
        <v>589.4</v>
      </c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2</v>
      </c>
      <c r="I136" s="25">
        <v>2</v>
      </c>
      <c r="J136" s="25">
        <v>2</v>
      </c>
      <c r="K136" s="26">
        <v>2728.89</v>
      </c>
      <c r="L136" s="26">
        <v>2728.89</v>
      </c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>
        <v>2778.6</v>
      </c>
      <c r="L147" s="26">
        <v>757.8</v>
      </c>
      <c r="M147" s="27">
        <f t="shared" si="5"/>
        <v>2020.8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1</v>
      </c>
      <c r="J154" s="25">
        <v>1</v>
      </c>
      <c r="K154" s="26">
        <v>655.7</v>
      </c>
      <c r="L154" s="26"/>
      <c r="M154" s="27">
        <f t="shared" si="5"/>
        <v>655.7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>
        <v>1</v>
      </c>
      <c r="J155" s="25">
        <v>1</v>
      </c>
      <c r="K155" s="26">
        <v>943.04</v>
      </c>
      <c r="L155" s="26"/>
      <c r="M155" s="27">
        <f t="shared" si="5"/>
        <v>943.04</v>
      </c>
      <c r="N155" s="25">
        <v>1</v>
      </c>
      <c r="O155" s="26">
        <v>2790.68</v>
      </c>
      <c r="P155" s="26"/>
      <c r="Q155" s="30">
        <f t="shared" si="6"/>
        <v>2790.68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-3</v>
      </c>
      <c r="I160" s="25">
        <v>1</v>
      </c>
      <c r="J160" s="25">
        <v>1</v>
      </c>
      <c r="K160" s="26">
        <v>1010.4</v>
      </c>
      <c r="L160" s="26">
        <v>1010.4</v>
      </c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126.3</v>
      </c>
      <c r="L161" s="26"/>
      <c r="M161" s="27">
        <f t="shared" si="5"/>
        <v>126.3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2</v>
      </c>
      <c r="J163" s="25">
        <v>2</v>
      </c>
      <c r="K163" s="26">
        <v>2241</v>
      </c>
      <c r="L163" s="26"/>
      <c r="M163" s="27">
        <f t="shared" si="5"/>
        <v>2241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252.6</v>
      </c>
      <c r="L164" s="26">
        <v>252.6</v>
      </c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>
        <v>1</v>
      </c>
      <c r="I165" s="25">
        <v>1</v>
      </c>
      <c r="J165" s="25">
        <v>1</v>
      </c>
      <c r="K165" s="26">
        <v>381.43</v>
      </c>
      <c r="L165" s="26"/>
      <c r="M165" s="27">
        <f t="shared" si="5"/>
        <v>381.43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>
        <v>1</v>
      </c>
      <c r="K168" s="26"/>
      <c r="L168" s="26">
        <v>757.8</v>
      </c>
      <c r="M168" s="27">
        <f t="shared" si="5"/>
        <v>-757.8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-2</v>
      </c>
      <c r="I172" s="25">
        <v>1</v>
      </c>
      <c r="J172" s="25">
        <v>1</v>
      </c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>
        <v>252.6</v>
      </c>
      <c r="M173" s="27">
        <f t="shared" si="5"/>
        <v>-252.6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>
        <v>1</v>
      </c>
      <c r="J176" s="25">
        <v>2</v>
      </c>
      <c r="K176" s="26">
        <v>833.58</v>
      </c>
      <c r="L176" s="26"/>
      <c r="M176" s="27">
        <f t="shared" si="5"/>
        <v>833.58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>
        <v>1</v>
      </c>
      <c r="J177" s="25">
        <v>1</v>
      </c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>
        <v>1</v>
      </c>
      <c r="J178" s="25">
        <v>2</v>
      </c>
      <c r="K178" s="26">
        <v>1178.8</v>
      </c>
      <c r="L178" s="26">
        <v>589.4</v>
      </c>
      <c r="M178" s="27">
        <f t="shared" si="5"/>
        <v>589.4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/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79</v>
      </c>
      <c r="I180" s="82">
        <f t="shared" si="7"/>
        <v>54</v>
      </c>
      <c r="J180" s="82">
        <f t="shared" si="7"/>
        <v>69</v>
      </c>
      <c r="K180" s="30">
        <f t="shared" si="7"/>
        <v>63216.06</v>
      </c>
      <c r="L180" s="30">
        <f t="shared" si="7"/>
        <v>21865.620000000003</v>
      </c>
      <c r="M180" s="27">
        <f t="shared" si="7"/>
        <v>41350.44000000001</v>
      </c>
      <c r="N180" s="82">
        <f t="shared" si="7"/>
        <v>3</v>
      </c>
      <c r="O180" s="30">
        <f t="shared" si="7"/>
        <v>6220.9</v>
      </c>
      <c r="P180" s="30">
        <f t="shared" si="7"/>
        <v>0</v>
      </c>
      <c r="Q180" s="30">
        <f t="shared" si="7"/>
        <v>6220.9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55" workbookViewId="0">
      <selection activeCell="H153" sqref="H153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2</v>
      </c>
      <c r="J10" s="25">
        <v>2</v>
      </c>
      <c r="K10" s="26">
        <v>682.02</v>
      </c>
      <c r="L10" s="26"/>
      <c r="M10" s="27">
        <f t="shared" ref="M10:M73" si="1">K10-L10</f>
        <v>682.02</v>
      </c>
      <c r="N10" s="25">
        <v>1</v>
      </c>
      <c r="O10" s="26">
        <v>1670.89</v>
      </c>
      <c r="P10" s="26"/>
      <c r="Q10" s="30">
        <f t="shared" ref="Q10:Q73" si="2">O10-P10</f>
        <v>1670.89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>
        <v>1</v>
      </c>
      <c r="J18" s="25">
        <v>1</v>
      </c>
      <c r="K18" s="26">
        <v>801.58</v>
      </c>
      <c r="L18" s="26"/>
      <c r="M18" s="27">
        <f t="shared" si="1"/>
        <v>801.58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>
        <v>673.6</v>
      </c>
      <c r="M19" s="27">
        <f t="shared" si="1"/>
        <v>-673.6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>
        <v>1</v>
      </c>
      <c r="O20" s="26">
        <v>1010.4</v>
      </c>
      <c r="P20" s="26"/>
      <c r="Q20" s="30">
        <f t="shared" si="2"/>
        <v>1010.4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-1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1178.8</v>
      </c>
      <c r="L23" s="26">
        <v>1178.8</v>
      </c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>
        <v>1515.6</v>
      </c>
      <c r="L25" s="26">
        <v>2947</v>
      </c>
      <c r="M25" s="27">
        <f t="shared" si="1"/>
        <v>-1431.4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>
        <v>2</v>
      </c>
      <c r="J26" s="25">
        <v>2</v>
      </c>
      <c r="K26" s="26">
        <v>785.59</v>
      </c>
      <c r="L26" s="26"/>
      <c r="M26" s="27">
        <f t="shared" si="1"/>
        <v>785.59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>
        <v>1</v>
      </c>
      <c r="J33" s="25">
        <v>2</v>
      </c>
      <c r="K33" s="26">
        <v>1982.93</v>
      </c>
      <c r="L33" s="26"/>
      <c r="M33" s="27">
        <f t="shared" si="1"/>
        <v>1982.93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>
        <v>1</v>
      </c>
      <c r="J40" s="25">
        <v>1</v>
      </c>
      <c r="K40" s="26">
        <v>1143.2</v>
      </c>
      <c r="L40" s="26"/>
      <c r="M40" s="27">
        <f t="shared" si="1"/>
        <v>1143.2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>
        <v>2</v>
      </c>
      <c r="J42" s="25">
        <v>2</v>
      </c>
      <c r="K42" s="26">
        <v>1510.22</v>
      </c>
      <c r="L42" s="26"/>
      <c r="M42" s="27">
        <f t="shared" si="1"/>
        <v>1510.22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>
        <v>1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3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2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1</v>
      </c>
      <c r="K79" s="26">
        <v>456.36</v>
      </c>
      <c r="L79" s="26"/>
      <c r="M79" s="27">
        <f t="shared" si="3"/>
        <v>456.36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2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/>
      <c r="M91" s="27">
        <f t="shared" si="3"/>
        <v>0</v>
      </c>
      <c r="N91" s="25">
        <v>1</v>
      </c>
      <c r="O91" s="26">
        <v>756.4</v>
      </c>
      <c r="P91" s="26"/>
      <c r="Q91" s="30">
        <f t="shared" si="4"/>
        <v>756.4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>
        <v>3</v>
      </c>
      <c r="J100" s="25">
        <v>3</v>
      </c>
      <c r="K100" s="26">
        <v>3957.4</v>
      </c>
      <c r="L100" s="26">
        <v>3957.4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2</v>
      </c>
      <c r="K101" s="28">
        <v>1571.17</v>
      </c>
      <c r="L101" s="28"/>
      <c r="M101" s="27">
        <f t="shared" si="3"/>
        <v>1571.17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>
        <v>1</v>
      </c>
      <c r="O103" s="26">
        <v>3169.69</v>
      </c>
      <c r="P103" s="26"/>
      <c r="Q103" s="30">
        <f t="shared" si="4"/>
        <v>3169.69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>
        <v>1</v>
      </c>
      <c r="K104" s="26">
        <v>789.8</v>
      </c>
      <c r="L104" s="26"/>
      <c r="M104" s="27">
        <f t="shared" si="3"/>
        <v>789.8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>
        <v>505.2</v>
      </c>
      <c r="M105" s="27">
        <f t="shared" si="3"/>
        <v>-505.2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2</v>
      </c>
      <c r="J107" s="25">
        <v>2</v>
      </c>
      <c r="K107" s="26">
        <v>2273.4</v>
      </c>
      <c r="L107" s="26">
        <v>2273.4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1</v>
      </c>
      <c r="J108" s="25">
        <v>1</v>
      </c>
      <c r="K108" s="26">
        <v>615.91999999999996</v>
      </c>
      <c r="L108" s="26"/>
      <c r="M108" s="27">
        <f t="shared" si="3"/>
        <v>615.91999999999996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>
        <v>4</v>
      </c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>
        <v>3</v>
      </c>
      <c r="J116" s="25">
        <v>3</v>
      </c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>
        <v>1</v>
      </c>
      <c r="J117" s="25">
        <v>1</v>
      </c>
      <c r="K117" s="26">
        <v>770.43</v>
      </c>
      <c r="L117" s="26"/>
      <c r="M117" s="27">
        <f t="shared" si="3"/>
        <v>770.43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/>
      <c r="L124" s="26">
        <v>1158.82</v>
      </c>
      <c r="M124" s="27">
        <f t="shared" si="3"/>
        <v>-1158.82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6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2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1</v>
      </c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>
        <v>2</v>
      </c>
      <c r="J133" s="25">
        <v>3</v>
      </c>
      <c r="K133" s="26">
        <v>1508.86</v>
      </c>
      <c r="L133" s="26"/>
      <c r="M133" s="27">
        <f t="shared" si="3"/>
        <v>1508.86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>
        <v>1</v>
      </c>
      <c r="O137" s="26">
        <v>589.4</v>
      </c>
      <c r="P137" s="26"/>
      <c r="Q137" s="30">
        <f t="shared" si="4"/>
        <v>589.4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>
        <v>2</v>
      </c>
      <c r="J145" s="25">
        <v>2</v>
      </c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>
        <v>2778.6</v>
      </c>
      <c r="M147" s="27">
        <f t="shared" si="5"/>
        <v>-2778.6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>
        <v>3</v>
      </c>
      <c r="J149" s="25">
        <v>3</v>
      </c>
      <c r="K149" s="26">
        <v>3957.4</v>
      </c>
      <c r="L149" s="26">
        <v>3957.4</v>
      </c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1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-1</v>
      </c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>
        <v>1</v>
      </c>
      <c r="I159" s="25">
        <v>3</v>
      </c>
      <c r="J159" s="25">
        <v>8</v>
      </c>
      <c r="K159" s="26">
        <v>7352.33</v>
      </c>
      <c r="L159" s="26"/>
      <c r="M159" s="27">
        <f t="shared" si="5"/>
        <v>7352.33</v>
      </c>
      <c r="N159" s="25">
        <v>1</v>
      </c>
      <c r="O159" s="26">
        <v>842</v>
      </c>
      <c r="P159" s="26"/>
      <c r="Q159" s="30">
        <f t="shared" si="6"/>
        <v>842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>
        <v>1</v>
      </c>
      <c r="J161" s="25">
        <v>1</v>
      </c>
      <c r="K161" s="26">
        <v>775.23</v>
      </c>
      <c r="L161" s="26"/>
      <c r="M161" s="27">
        <f t="shared" si="5"/>
        <v>775.23</v>
      </c>
      <c r="N161" s="25">
        <v>1</v>
      </c>
      <c r="O161" s="26">
        <v>644.13</v>
      </c>
      <c r="P161" s="26"/>
      <c r="Q161" s="30">
        <f t="shared" si="6"/>
        <v>644.13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2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>
        <v>1</v>
      </c>
      <c r="J164" s="25">
        <v>1</v>
      </c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1347.2</v>
      </c>
      <c r="L168" s="26">
        <v>1347.2</v>
      </c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>
        <v>1</v>
      </c>
      <c r="J171" s="25">
        <v>2</v>
      </c>
      <c r="K171" s="26">
        <v>1920.94</v>
      </c>
      <c r="L171" s="26"/>
      <c r="M171" s="27">
        <f t="shared" si="5"/>
        <v>1920.94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>
        <v>589.4</v>
      </c>
      <c r="L172" s="26">
        <v>589.4</v>
      </c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1</v>
      </c>
      <c r="J173" s="25">
        <v>2</v>
      </c>
      <c r="K173" s="26">
        <v>1936.6</v>
      </c>
      <c r="L173" s="26">
        <v>1936.6</v>
      </c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1</v>
      </c>
      <c r="J174" s="25">
        <v>3</v>
      </c>
      <c r="K174" s="26">
        <v>3039.88</v>
      </c>
      <c r="L174" s="26"/>
      <c r="M174" s="27">
        <f t="shared" si="5"/>
        <v>3039.88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3</v>
      </c>
      <c r="I175" s="25">
        <v>2</v>
      </c>
      <c r="J175" s="25">
        <v>2</v>
      </c>
      <c r="K175" s="26">
        <v>3115.4</v>
      </c>
      <c r="L175" s="26">
        <v>3115.4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2</v>
      </c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/>
      <c r="L178" s="26">
        <v>589.4</v>
      </c>
      <c r="M178" s="27">
        <f t="shared" si="5"/>
        <v>-589.4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/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72</v>
      </c>
      <c r="I180" s="82">
        <f t="shared" si="7"/>
        <v>38</v>
      </c>
      <c r="J180" s="82">
        <f t="shared" si="7"/>
        <v>51</v>
      </c>
      <c r="K180" s="30">
        <f t="shared" si="7"/>
        <v>45577.66</v>
      </c>
      <c r="L180" s="30">
        <f t="shared" si="7"/>
        <v>27008.220000000005</v>
      </c>
      <c r="M180" s="27">
        <f t="shared" si="7"/>
        <v>18569.439999999999</v>
      </c>
      <c r="N180" s="82">
        <f t="shared" si="7"/>
        <v>7</v>
      </c>
      <c r="O180" s="30">
        <f t="shared" si="7"/>
        <v>8682.91</v>
      </c>
      <c r="P180" s="30">
        <f t="shared" si="7"/>
        <v>0</v>
      </c>
      <c r="Q180" s="30">
        <f t="shared" si="7"/>
        <v>8682.91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56" workbookViewId="0">
      <selection activeCell="H78" sqref="H78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>
        <v>3</v>
      </c>
      <c r="J14" s="25">
        <v>4</v>
      </c>
      <c r="K14" s="26">
        <v>4683.26</v>
      </c>
      <c r="L14" s="26"/>
      <c r="M14" s="27">
        <f t="shared" si="1"/>
        <v>4683.26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2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7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>
        <v>421</v>
      </c>
      <c r="L19" s="26">
        <v>421</v>
      </c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>
        <v>1</v>
      </c>
      <c r="J20" s="25">
        <v>1</v>
      </c>
      <c r="K20" s="26">
        <v>252.6</v>
      </c>
      <c r="L20" s="26"/>
      <c r="M20" s="27">
        <f t="shared" si="1"/>
        <v>252.6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>
        <v>1</v>
      </c>
      <c r="J21" s="25">
        <v>1</v>
      </c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3</v>
      </c>
      <c r="I22" s="25">
        <v>1</v>
      </c>
      <c r="J22" s="25">
        <v>1</v>
      </c>
      <c r="K22" s="26">
        <v>202.08</v>
      </c>
      <c r="L22" s="26"/>
      <c r="M22" s="27">
        <f t="shared" si="1"/>
        <v>202.08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2</v>
      </c>
      <c r="J24" s="25">
        <v>3</v>
      </c>
      <c r="K24" s="26">
        <v>2119.3200000000002</v>
      </c>
      <c r="L24" s="26"/>
      <c r="M24" s="27">
        <f t="shared" si="1"/>
        <v>2119.3200000000002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>
        <v>1</v>
      </c>
      <c r="J25" s="25">
        <v>1</v>
      </c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>
        <v>733.55</v>
      </c>
      <c r="M26" s="27">
        <f t="shared" si="1"/>
        <v>-733.55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3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-1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>
        <v>2</v>
      </c>
      <c r="K36" s="26">
        <v>1431.4</v>
      </c>
      <c r="L36" s="26"/>
      <c r="M36" s="27">
        <f t="shared" si="1"/>
        <v>1431.4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>
        <v>202.08</v>
      </c>
      <c r="M40" s="27">
        <f t="shared" si="1"/>
        <v>-202.08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2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>
        <v>1</v>
      </c>
      <c r="J47" s="25">
        <v>1</v>
      </c>
      <c r="K47" s="26">
        <v>1118.6600000000001</v>
      </c>
      <c r="L47" s="26"/>
      <c r="M47" s="27">
        <f t="shared" si="1"/>
        <v>1118.6600000000001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>
        <v>2</v>
      </c>
      <c r="J55" s="25">
        <v>2</v>
      </c>
      <c r="K55" s="28">
        <v>1010.4</v>
      </c>
      <c r="L55" s="28">
        <v>2249.83</v>
      </c>
      <c r="M55" s="27">
        <f t="shared" si="1"/>
        <v>-1239.4299999999998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>
        <v>1</v>
      </c>
      <c r="J56" s="25">
        <v>2</v>
      </c>
      <c r="K56" s="28">
        <v>4161.2299999999996</v>
      </c>
      <c r="L56" s="28">
        <v>1219.1099999999999</v>
      </c>
      <c r="M56" s="27">
        <f t="shared" si="1"/>
        <v>2942.12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>
        <v>2</v>
      </c>
      <c r="K58" s="26">
        <v>2200.14</v>
      </c>
      <c r="L58" s="26">
        <v>1466.76</v>
      </c>
      <c r="M58" s="27">
        <f t="shared" si="1"/>
        <v>733.37999999999988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>
        <v>3</v>
      </c>
      <c r="J60" s="25">
        <v>3</v>
      </c>
      <c r="K60" s="26">
        <v>1426.35</v>
      </c>
      <c r="L60" s="26"/>
      <c r="M60" s="27">
        <f t="shared" si="1"/>
        <v>1426.35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>
        <v>1</v>
      </c>
      <c r="J63" s="25">
        <v>1</v>
      </c>
      <c r="K63" s="26">
        <v>666.86</v>
      </c>
      <c r="L63" s="26"/>
      <c r="M63" s="27">
        <f t="shared" si="1"/>
        <v>666.86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2</v>
      </c>
      <c r="I65" s="25">
        <v>1</v>
      </c>
      <c r="J65" s="25">
        <v>1</v>
      </c>
      <c r="K65" s="26">
        <v>915.68</v>
      </c>
      <c r="L65" s="26"/>
      <c r="M65" s="27">
        <f t="shared" si="1"/>
        <v>915.68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2</v>
      </c>
      <c r="I69" s="25">
        <v>1</v>
      </c>
      <c r="J69" s="25">
        <v>2</v>
      </c>
      <c r="K69" s="26">
        <v>1909.66</v>
      </c>
      <c r="L69" s="26"/>
      <c r="M69" s="27">
        <f t="shared" si="1"/>
        <v>1909.66</v>
      </c>
      <c r="N69" s="25">
        <v>1</v>
      </c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1092.5</v>
      </c>
      <c r="M74" s="27">
        <f t="shared" ref="M74:M137" si="3">K74-L74</f>
        <v>-1092.5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2</v>
      </c>
      <c r="J75" s="25">
        <v>2</v>
      </c>
      <c r="K75" s="26">
        <v>2526</v>
      </c>
      <c r="L75" s="26">
        <v>2526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>
        <v>1</v>
      </c>
      <c r="J79" s="25">
        <v>2</v>
      </c>
      <c r="K79" s="26">
        <v>2879.64</v>
      </c>
      <c r="L79" s="26"/>
      <c r="M79" s="27">
        <f t="shared" si="3"/>
        <v>2879.64</v>
      </c>
      <c r="N79" s="25"/>
      <c r="O79" s="26"/>
      <c r="P79" s="26">
        <v>2051.02</v>
      </c>
      <c r="Q79" s="30">
        <f t="shared" si="4"/>
        <v>-2051.02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>
        <v>2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3</v>
      </c>
      <c r="J84" s="25">
        <v>3</v>
      </c>
      <c r="K84" s="26">
        <v>1188.9100000000001</v>
      </c>
      <c r="L84" s="26"/>
      <c r="M84" s="27">
        <f t="shared" si="3"/>
        <v>1188.9100000000001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>
        <v>4</v>
      </c>
      <c r="I88" s="25">
        <v>3</v>
      </c>
      <c r="J88" s="25">
        <v>5</v>
      </c>
      <c r="K88" s="26">
        <v>2496.3200000000002</v>
      </c>
      <c r="L88" s="26"/>
      <c r="M88" s="27">
        <f t="shared" si="3"/>
        <v>2496.3200000000002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>
        <v>1</v>
      </c>
      <c r="J91" s="25">
        <v>2</v>
      </c>
      <c r="K91" s="26">
        <v>6286.61</v>
      </c>
      <c r="L91" s="26"/>
      <c r="M91" s="27">
        <f t="shared" si="3"/>
        <v>6286.61</v>
      </c>
      <c r="N91" s="25">
        <v>1</v>
      </c>
      <c r="O91" s="26">
        <v>1903.47</v>
      </c>
      <c r="P91" s="26"/>
      <c r="Q91" s="30">
        <f t="shared" si="4"/>
        <v>1903.47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>
        <v>2</v>
      </c>
      <c r="J92" s="25">
        <v>2</v>
      </c>
      <c r="K92" s="26">
        <v>2237.39</v>
      </c>
      <c r="L92" s="26">
        <v>2237.39</v>
      </c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>
        <v>1</v>
      </c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>
        <v>983.96</v>
      </c>
      <c r="M96" s="27">
        <f t="shared" si="3"/>
        <v>-983.96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>
        <v>1</v>
      </c>
      <c r="O99" s="26">
        <v>4006.86</v>
      </c>
      <c r="P99" s="26"/>
      <c r="Q99" s="30">
        <f t="shared" si="4"/>
        <v>4006.86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>
        <v>1</v>
      </c>
      <c r="J100" s="25">
        <v>1</v>
      </c>
      <c r="K100" s="26">
        <v>757.8</v>
      </c>
      <c r="L100" s="26">
        <v>757.8</v>
      </c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>
        <v>1</v>
      </c>
      <c r="J101" s="25">
        <v>2</v>
      </c>
      <c r="K101" s="28">
        <v>1744.62</v>
      </c>
      <c r="L101" s="28"/>
      <c r="M101" s="27">
        <f t="shared" si="3"/>
        <v>1744.62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>
        <v>1</v>
      </c>
      <c r="J104" s="25">
        <v>1</v>
      </c>
      <c r="K104" s="26">
        <v>416.79</v>
      </c>
      <c r="L104" s="26">
        <v>1120.7</v>
      </c>
      <c r="M104" s="27">
        <f t="shared" si="3"/>
        <v>-703.91000000000008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>
        <v>3</v>
      </c>
      <c r="J105" s="25">
        <v>3</v>
      </c>
      <c r="K105" s="26">
        <v>1263</v>
      </c>
      <c r="L105" s="26">
        <v>1263</v>
      </c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>
        <v>1</v>
      </c>
      <c r="K106" s="26">
        <v>1015.45</v>
      </c>
      <c r="L106" s="26"/>
      <c r="M106" s="27">
        <f t="shared" si="3"/>
        <v>1015.45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1</v>
      </c>
      <c r="J107" s="25">
        <v>1</v>
      </c>
      <c r="K107" s="26">
        <v>1355.25</v>
      </c>
      <c r="L107" s="26">
        <v>1355.25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1</v>
      </c>
      <c r="J108" s="25">
        <v>1</v>
      </c>
      <c r="K108" s="26">
        <v>442.05</v>
      </c>
      <c r="L108" s="26"/>
      <c r="M108" s="27">
        <f t="shared" si="3"/>
        <v>442.05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>
        <v>1</v>
      </c>
      <c r="O111" s="26">
        <v>926.2</v>
      </c>
      <c r="P111" s="26"/>
      <c r="Q111" s="30">
        <f t="shared" si="4"/>
        <v>926.2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/>
      <c r="J114" s="25"/>
      <c r="K114" s="26"/>
      <c r="L114" s="26">
        <v>2301.69</v>
      </c>
      <c r="M114" s="27">
        <f t="shared" si="3"/>
        <v>-2301.69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>
        <v>2</v>
      </c>
      <c r="K115" s="26">
        <v>5931.07</v>
      </c>
      <c r="L115" s="26"/>
      <c r="M115" s="27">
        <f t="shared" si="3"/>
        <v>5931.07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>
        <v>2</v>
      </c>
      <c r="J119" s="25">
        <v>3</v>
      </c>
      <c r="K119" s="26">
        <v>5395.15</v>
      </c>
      <c r="L119" s="26">
        <v>1921.78</v>
      </c>
      <c r="M119" s="27">
        <f t="shared" si="3"/>
        <v>3473.37</v>
      </c>
      <c r="N119" s="25">
        <v>1</v>
      </c>
      <c r="O119" s="26">
        <v>3112.99</v>
      </c>
      <c r="P119" s="26"/>
      <c r="Q119" s="30">
        <f t="shared" si="4"/>
        <v>3112.99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2</v>
      </c>
      <c r="I123" s="25">
        <v>1</v>
      </c>
      <c r="J123" s="25">
        <v>2</v>
      </c>
      <c r="K123" s="26">
        <v>1883.55</v>
      </c>
      <c r="L123" s="26"/>
      <c r="M123" s="27">
        <f t="shared" si="3"/>
        <v>1883.55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>
        <v>1</v>
      </c>
      <c r="J127" s="25">
        <v>1</v>
      </c>
      <c r="K127" s="26">
        <v>4116.3</v>
      </c>
      <c r="L127" s="26"/>
      <c r="M127" s="27">
        <f t="shared" si="3"/>
        <v>4116.3</v>
      </c>
      <c r="N127" s="25">
        <v>1</v>
      </c>
      <c r="O127" s="26">
        <v>628.24</v>
      </c>
      <c r="P127" s="26"/>
      <c r="Q127" s="30">
        <f t="shared" si="4"/>
        <v>628.24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>
        <v>1</v>
      </c>
      <c r="K131" s="26">
        <v>1167.77</v>
      </c>
      <c r="L131" s="26"/>
      <c r="M131" s="27">
        <f t="shared" si="3"/>
        <v>1167.77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>
        <v>499.31</v>
      </c>
      <c r="M133" s="27">
        <f t="shared" si="3"/>
        <v>-499.31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2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3</v>
      </c>
      <c r="I135" s="25"/>
      <c r="J135" s="25"/>
      <c r="K135" s="26"/>
      <c r="L135" s="26">
        <v>1010.4</v>
      </c>
      <c r="M135" s="27">
        <f t="shared" si="3"/>
        <v>-1010.4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>
        <v>1094.5999999999999</v>
      </c>
      <c r="Q139" s="30">
        <f t="shared" si="6"/>
        <v>-1094.5999999999999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>
        <v>252.6</v>
      </c>
      <c r="L145" s="26">
        <v>252.6</v>
      </c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>
        <v>1</v>
      </c>
      <c r="J147" s="25">
        <v>1</v>
      </c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>
        <v>2</v>
      </c>
      <c r="J148" s="25">
        <v>3</v>
      </c>
      <c r="K148" s="26">
        <v>3336.68</v>
      </c>
      <c r="L148" s="26"/>
      <c r="M148" s="27">
        <f t="shared" si="5"/>
        <v>3336.68</v>
      </c>
      <c r="N148" s="25">
        <v>2</v>
      </c>
      <c r="O148" s="26">
        <v>3710.24</v>
      </c>
      <c r="P148" s="26"/>
      <c r="Q148" s="30">
        <f t="shared" si="6"/>
        <v>3710.24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>
        <v>3</v>
      </c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>
        <v>315.75</v>
      </c>
      <c r="M154" s="27">
        <f t="shared" si="5"/>
        <v>-315.75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4</v>
      </c>
      <c r="I163" s="25">
        <v>1</v>
      </c>
      <c r="J163" s="25">
        <v>1</v>
      </c>
      <c r="K163" s="26">
        <v>500.15</v>
      </c>
      <c r="L163" s="26"/>
      <c r="M163" s="27">
        <f t="shared" si="5"/>
        <v>500.15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>
        <v>1</v>
      </c>
      <c r="J165" s="25">
        <v>1</v>
      </c>
      <c r="K165" s="26">
        <v>1708.84</v>
      </c>
      <c r="L165" s="26"/>
      <c r="M165" s="27">
        <f t="shared" si="5"/>
        <v>1708.84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>
        <v>589.4</v>
      </c>
      <c r="Q167" s="30">
        <f t="shared" si="6"/>
        <v>-589.4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>
        <v>3144.87</v>
      </c>
      <c r="M170" s="27">
        <f t="shared" si="5"/>
        <v>-3144.87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3</v>
      </c>
      <c r="I171" s="25">
        <v>3</v>
      </c>
      <c r="J171" s="25">
        <v>3</v>
      </c>
      <c r="K171" s="26">
        <v>2577.4499999999998</v>
      </c>
      <c r="L171" s="26"/>
      <c r="M171" s="27">
        <f t="shared" si="5"/>
        <v>2577.4499999999998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>
        <v>1</v>
      </c>
      <c r="J172" s="25">
        <v>1</v>
      </c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2</v>
      </c>
      <c r="I176" s="25">
        <v>1</v>
      </c>
      <c r="J176" s="25">
        <v>1</v>
      </c>
      <c r="K176" s="26">
        <v>202.08</v>
      </c>
      <c r="L176" s="26"/>
      <c r="M176" s="27">
        <f t="shared" si="5"/>
        <v>202.08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/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88</v>
      </c>
      <c r="I180" s="82">
        <f t="shared" si="7"/>
        <v>53</v>
      </c>
      <c r="J180" s="82">
        <f t="shared" si="7"/>
        <v>73</v>
      </c>
      <c r="K180" s="30">
        <f t="shared" si="7"/>
        <v>74200.11</v>
      </c>
      <c r="L180" s="30">
        <f t="shared" si="7"/>
        <v>27075.329999999998</v>
      </c>
      <c r="M180" s="27">
        <f t="shared" si="7"/>
        <v>47124.78</v>
      </c>
      <c r="N180" s="82">
        <f t="shared" si="7"/>
        <v>8</v>
      </c>
      <c r="O180" s="30">
        <f t="shared" si="7"/>
        <v>14288</v>
      </c>
      <c r="P180" s="30">
        <f t="shared" si="7"/>
        <v>3735.02</v>
      </c>
      <c r="Q180" s="30">
        <f t="shared" si="7"/>
        <v>10552.98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5"/>
  <sheetViews>
    <sheetView topLeftCell="L154" workbookViewId="0">
      <selection activeCell="R154" sqref="R154"/>
    </sheetView>
  </sheetViews>
  <sheetFormatPr defaultColWidth="9" defaultRowHeight="15"/>
  <cols>
    <col min="1" max="1" width="4" style="3"/>
    <col min="2" max="2" width="34.5703125" style="3"/>
    <col min="3" max="3" width="9.5703125" style="3"/>
    <col min="4" max="4" width="8.28515625" style="3"/>
    <col min="5" max="5" width="23.2851562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49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50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51" t="s">
        <v>30</v>
      </c>
      <c r="G10" s="33" t="s">
        <v>31</v>
      </c>
      <c r="H10" s="52"/>
      <c r="I10" s="25"/>
      <c r="J10" s="25"/>
      <c r="K10" s="26"/>
      <c r="L10" s="26"/>
      <c r="M10" s="27">
        <f t="shared" ref="M10:M44" si="1">K10-L10</f>
        <v>0</v>
      </c>
      <c r="N10" s="25"/>
      <c r="O10" s="26"/>
      <c r="P10" s="26"/>
      <c r="Q10" s="30">
        <f t="shared" ref="Q10:Q44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51" t="s">
        <v>32</v>
      </c>
      <c r="G11" s="33" t="s">
        <v>33</v>
      </c>
      <c r="H11" s="53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54">
        <v>2</v>
      </c>
      <c r="G12" s="33" t="s">
        <v>31</v>
      </c>
      <c r="H12" s="53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51" t="s">
        <v>38</v>
      </c>
      <c r="G13" s="33" t="s">
        <v>31</v>
      </c>
      <c r="H13" s="53">
        <v>2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51" t="s">
        <v>40</v>
      </c>
      <c r="G14" s="33" t="s">
        <v>31</v>
      </c>
      <c r="H14" s="53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51" t="s">
        <v>42</v>
      </c>
      <c r="G15" s="33" t="s">
        <v>31</v>
      </c>
      <c r="H15" s="53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51" t="s">
        <v>45</v>
      </c>
      <c r="G16" s="33" t="s">
        <v>31</v>
      </c>
      <c r="H16" s="53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51" t="s">
        <v>46</v>
      </c>
      <c r="G17" s="33" t="s">
        <v>47</v>
      </c>
      <c r="H17" s="53">
        <v>2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51" t="s">
        <v>49</v>
      </c>
      <c r="G18" s="33" t="s">
        <v>31</v>
      </c>
      <c r="H18" s="53">
        <v>1</v>
      </c>
      <c r="I18" s="25"/>
      <c r="J18" s="25"/>
      <c r="K18" s="26"/>
      <c r="L18" s="26"/>
      <c r="M18" s="27">
        <f t="shared" si="1"/>
        <v>0</v>
      </c>
      <c r="N18" s="25">
        <v>-4</v>
      </c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51" t="s">
        <v>343</v>
      </c>
      <c r="G19" s="33" t="s">
        <v>51</v>
      </c>
      <c r="H19" s="53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51" t="s">
        <v>54</v>
      </c>
      <c r="G20" s="33" t="s">
        <v>31</v>
      </c>
      <c r="H20" s="53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51" t="s">
        <v>55</v>
      </c>
      <c r="G21" s="33" t="s">
        <v>56</v>
      </c>
      <c r="H21" s="53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51" t="s">
        <v>58</v>
      </c>
      <c r="G22" s="33" t="s">
        <v>31</v>
      </c>
      <c r="H22" s="53"/>
      <c r="I22" s="25"/>
      <c r="J22" s="25"/>
      <c r="K22" s="26"/>
      <c r="L22" s="26"/>
      <c r="M22" s="27">
        <f t="shared" si="1"/>
        <v>0</v>
      </c>
      <c r="N22" s="25">
        <v>-2</v>
      </c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51" t="s">
        <v>345</v>
      </c>
      <c r="G23" s="33" t="s">
        <v>51</v>
      </c>
      <c r="H23" s="53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51" t="s">
        <v>62</v>
      </c>
      <c r="G24" s="33" t="s">
        <v>31</v>
      </c>
      <c r="H24" s="53"/>
      <c r="I24" s="25"/>
      <c r="J24" s="25"/>
      <c r="K24" s="26"/>
      <c r="L24" s="26"/>
      <c r="M24" s="27">
        <f t="shared" si="1"/>
        <v>0</v>
      </c>
      <c r="N24" s="25">
        <v>-1</v>
      </c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51" t="s">
        <v>316</v>
      </c>
      <c r="G25" s="33" t="s">
        <v>51</v>
      </c>
      <c r="H25" s="53">
        <v>2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51" t="s">
        <v>65</v>
      </c>
      <c r="G26" s="33" t="s">
        <v>31</v>
      </c>
      <c r="H26" s="53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51" t="s">
        <v>66</v>
      </c>
      <c r="G27" s="33" t="s">
        <v>33</v>
      </c>
      <c r="H27" s="53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51" t="s">
        <v>68</v>
      </c>
      <c r="G28" s="33" t="s">
        <v>31</v>
      </c>
      <c r="H28" s="53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51" t="s">
        <v>69</v>
      </c>
      <c r="G29" s="33" t="s">
        <v>33</v>
      </c>
      <c r="H29" s="53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54">
        <v>21</v>
      </c>
      <c r="G30" s="33" t="s">
        <v>31</v>
      </c>
      <c r="H30" s="53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51" t="s">
        <v>72</v>
      </c>
      <c r="G31" s="33" t="s">
        <v>31</v>
      </c>
      <c r="H31" s="53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51" t="s">
        <v>73</v>
      </c>
      <c r="G32" s="33" t="s">
        <v>56</v>
      </c>
      <c r="H32" s="53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51" t="s">
        <v>75</v>
      </c>
      <c r="G33" s="33" t="s">
        <v>31</v>
      </c>
      <c r="H33" s="53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51" t="s">
        <v>76</v>
      </c>
      <c r="G34" s="33" t="s">
        <v>56</v>
      </c>
      <c r="H34" s="53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51" t="s">
        <v>78</v>
      </c>
      <c r="G35" s="33" t="s">
        <v>31</v>
      </c>
      <c r="H35" s="53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51" t="s">
        <v>80</v>
      </c>
      <c r="G36" s="33" t="s">
        <v>31</v>
      </c>
      <c r="H36" s="53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51" t="s">
        <v>83</v>
      </c>
      <c r="G37" s="33" t="s">
        <v>31</v>
      </c>
      <c r="H37" s="53"/>
      <c r="I37" s="25"/>
      <c r="J37" s="25"/>
      <c r="K37" s="26"/>
      <c r="L37" s="26"/>
      <c r="M37" s="27">
        <f t="shared" si="1"/>
        <v>0</v>
      </c>
      <c r="N37" s="25">
        <v>-1</v>
      </c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51" t="s">
        <v>339</v>
      </c>
      <c r="G38" s="33" t="s">
        <v>51</v>
      </c>
      <c r="H38" s="53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86</v>
      </c>
      <c r="C39" s="12" t="s">
        <v>28</v>
      </c>
      <c r="D39" s="11"/>
      <c r="E39" s="13" t="s">
        <v>87</v>
      </c>
      <c r="F39" s="51" t="s">
        <v>88</v>
      </c>
      <c r="G39" s="33" t="s">
        <v>31</v>
      </c>
      <c r="H39" s="53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51" t="s">
        <v>89</v>
      </c>
      <c r="G40" s="33" t="s">
        <v>33</v>
      </c>
      <c r="H40" s="53">
        <v>3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90</v>
      </c>
      <c r="C41" s="12" t="s">
        <v>28</v>
      </c>
      <c r="D41" s="11"/>
      <c r="E41" s="13" t="s">
        <v>91</v>
      </c>
      <c r="F41" s="51" t="s">
        <v>92</v>
      </c>
      <c r="G41" s="33" t="s">
        <v>31</v>
      </c>
      <c r="H41" s="53"/>
      <c r="I41" s="25"/>
      <c r="J41" s="25"/>
      <c r="K41" s="26"/>
      <c r="L41" s="26"/>
      <c r="M41" s="27">
        <f t="shared" si="1"/>
        <v>0</v>
      </c>
      <c r="N41" s="25">
        <v>-1</v>
      </c>
      <c r="O41" s="26"/>
      <c r="P41" s="26"/>
      <c r="Q41" s="30">
        <f t="shared" si="2"/>
        <v>0</v>
      </c>
    </row>
    <row r="42" spans="1:17">
      <c r="A42" s="10">
        <v>33</v>
      </c>
      <c r="B42" s="11" t="s">
        <v>94</v>
      </c>
      <c r="C42" s="12" t="s">
        <v>28</v>
      </c>
      <c r="D42" s="11"/>
      <c r="E42" s="13" t="s">
        <v>44</v>
      </c>
      <c r="F42" s="51" t="s">
        <v>95</v>
      </c>
      <c r="G42" s="33" t="s">
        <v>31</v>
      </c>
      <c r="H42" s="53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96</v>
      </c>
      <c r="C43" s="12" t="s">
        <v>28</v>
      </c>
      <c r="D43" s="11"/>
      <c r="E43" s="13" t="s">
        <v>37</v>
      </c>
      <c r="F43" s="54">
        <v>36</v>
      </c>
      <c r="G43" s="33" t="s">
        <v>31</v>
      </c>
      <c r="H43" s="53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97</v>
      </c>
      <c r="C44" s="12" t="s">
        <v>28</v>
      </c>
      <c r="D44" s="11"/>
      <c r="E44" s="13" t="s">
        <v>98</v>
      </c>
      <c r="F44" s="54">
        <v>37</v>
      </c>
      <c r="G44" s="33" t="s">
        <v>31</v>
      </c>
      <c r="H44" s="53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99</v>
      </c>
      <c r="C45" s="12" t="s">
        <v>28</v>
      </c>
      <c r="D45" s="11"/>
      <c r="E45" s="13" t="s">
        <v>100</v>
      </c>
      <c r="F45" s="51" t="s">
        <v>101</v>
      </c>
      <c r="G45" s="33" t="s">
        <v>31</v>
      </c>
      <c r="H45" s="53"/>
      <c r="I45" s="25"/>
      <c r="J45" s="25"/>
      <c r="K45" s="26"/>
      <c r="L45" s="26"/>
      <c r="M45" s="27"/>
      <c r="N45" s="25"/>
      <c r="O45" s="26"/>
      <c r="P45" s="26"/>
      <c r="Q45" s="30"/>
    </row>
    <row r="46" spans="1:17">
      <c r="A46" s="10">
        <v>37</v>
      </c>
      <c r="B46" s="11" t="s">
        <v>99</v>
      </c>
      <c r="C46" s="12" t="s">
        <v>28</v>
      </c>
      <c r="D46" s="11"/>
      <c r="E46" s="13" t="s">
        <v>100</v>
      </c>
      <c r="F46" s="51" t="s">
        <v>102</v>
      </c>
      <c r="G46" s="33" t="s">
        <v>47</v>
      </c>
      <c r="H46" s="53"/>
      <c r="I46" s="25"/>
      <c r="J46" s="25"/>
      <c r="K46" s="26"/>
      <c r="L46" s="26"/>
      <c r="M46" s="27">
        <f t="shared" ref="M46:M109" si="3">K46-L46</f>
        <v>0</v>
      </c>
      <c r="N46" s="25"/>
      <c r="O46" s="26"/>
      <c r="P46" s="26"/>
      <c r="Q46" s="30">
        <f t="shared" ref="Q46:Q109" si="4">O46-P46</f>
        <v>0</v>
      </c>
    </row>
    <row r="47" spans="1:17">
      <c r="A47" s="10">
        <v>38</v>
      </c>
      <c r="B47" s="11" t="s">
        <v>103</v>
      </c>
      <c r="C47" s="12" t="s">
        <v>28</v>
      </c>
      <c r="D47" s="11"/>
      <c r="E47" s="13" t="s">
        <v>37</v>
      </c>
      <c r="F47" s="51" t="s">
        <v>104</v>
      </c>
      <c r="G47" s="33" t="s">
        <v>31</v>
      </c>
      <c r="H47" s="53"/>
      <c r="I47" s="25"/>
      <c r="J47" s="25"/>
      <c r="K47" s="26"/>
      <c r="L47" s="26"/>
      <c r="M47" s="27">
        <f t="shared" si="3"/>
        <v>0</v>
      </c>
      <c r="N47" s="25"/>
      <c r="O47" s="26"/>
      <c r="P47" s="26"/>
      <c r="Q47" s="30">
        <f t="shared" si="4"/>
        <v>0</v>
      </c>
    </row>
    <row r="48" spans="1:17">
      <c r="A48" s="10">
        <v>39</v>
      </c>
      <c r="B48" s="11" t="s">
        <v>105</v>
      </c>
      <c r="C48" s="12" t="s">
        <v>28</v>
      </c>
      <c r="D48" s="11"/>
      <c r="E48" s="13" t="s">
        <v>106</v>
      </c>
      <c r="F48" s="51" t="s">
        <v>107</v>
      </c>
      <c r="G48" s="33" t="s">
        <v>31</v>
      </c>
      <c r="H48" s="53">
        <v>2</v>
      </c>
      <c r="I48" s="25"/>
      <c r="J48" s="25"/>
      <c r="K48" s="26"/>
      <c r="L48" s="26"/>
      <c r="M48" s="27">
        <f t="shared" si="3"/>
        <v>0</v>
      </c>
      <c r="N48" s="25"/>
      <c r="O48" s="26"/>
      <c r="P48" s="26"/>
      <c r="Q48" s="30">
        <f t="shared" si="4"/>
        <v>0</v>
      </c>
    </row>
    <row r="49" spans="1:17">
      <c r="A49" s="10">
        <v>40</v>
      </c>
      <c r="B49" s="11" t="s">
        <v>105</v>
      </c>
      <c r="C49" s="12" t="s">
        <v>28</v>
      </c>
      <c r="D49" s="11"/>
      <c r="E49" s="13" t="s">
        <v>106</v>
      </c>
      <c r="F49" s="51" t="s">
        <v>108</v>
      </c>
      <c r="G49" s="33" t="s">
        <v>33</v>
      </c>
      <c r="H49" s="53"/>
      <c r="I49" s="25"/>
      <c r="J49" s="25"/>
      <c r="K49" s="26"/>
      <c r="L49" s="26"/>
      <c r="M49" s="27">
        <f t="shared" si="3"/>
        <v>0</v>
      </c>
      <c r="N49" s="25"/>
      <c r="O49" s="26"/>
      <c r="P49" s="26"/>
      <c r="Q49" s="30">
        <f t="shared" si="4"/>
        <v>0</v>
      </c>
    </row>
    <row r="50" spans="1:17">
      <c r="A50" s="10">
        <v>41</v>
      </c>
      <c r="B50" s="11" t="s">
        <v>109</v>
      </c>
      <c r="C50" s="12" t="s">
        <v>28</v>
      </c>
      <c r="D50" s="11"/>
      <c r="E50" s="13" t="s">
        <v>37</v>
      </c>
      <c r="F50" s="54">
        <v>42</v>
      </c>
      <c r="G50" s="33" t="s">
        <v>31</v>
      </c>
      <c r="H50" s="53"/>
      <c r="I50" s="25"/>
      <c r="J50" s="25"/>
      <c r="K50" s="26"/>
      <c r="L50" s="26"/>
      <c r="M50" s="27">
        <f t="shared" si="3"/>
        <v>0</v>
      </c>
      <c r="N50" s="25"/>
      <c r="O50" s="26"/>
      <c r="P50" s="26"/>
      <c r="Q50" s="30">
        <f t="shared" si="4"/>
        <v>0</v>
      </c>
    </row>
    <row r="51" spans="1:17">
      <c r="A51" s="10">
        <v>42</v>
      </c>
      <c r="B51" s="11" t="s">
        <v>110</v>
      </c>
      <c r="C51" s="12" t="s">
        <v>28</v>
      </c>
      <c r="D51" s="11"/>
      <c r="E51" s="13" t="s">
        <v>37</v>
      </c>
      <c r="F51" s="51" t="s">
        <v>111</v>
      </c>
      <c r="G51" s="33" t="s">
        <v>31</v>
      </c>
      <c r="H51" s="53"/>
      <c r="I51" s="25"/>
      <c r="J51" s="25"/>
      <c r="K51" s="26"/>
      <c r="L51" s="26"/>
      <c r="M51" s="27">
        <f t="shared" si="3"/>
        <v>0</v>
      </c>
      <c r="N51" s="25"/>
      <c r="O51" s="26"/>
      <c r="P51" s="26"/>
      <c r="Q51" s="30">
        <f t="shared" si="4"/>
        <v>0</v>
      </c>
    </row>
    <row r="52" spans="1:17">
      <c r="A52" s="10">
        <v>43</v>
      </c>
      <c r="B52" s="11" t="s">
        <v>110</v>
      </c>
      <c r="C52" s="12" t="s">
        <v>28</v>
      </c>
      <c r="D52" s="11"/>
      <c r="E52" s="13" t="s">
        <v>37</v>
      </c>
      <c r="F52" s="51" t="s">
        <v>350</v>
      </c>
      <c r="G52" s="33" t="s">
        <v>51</v>
      </c>
      <c r="H52" s="53">
        <v>1</v>
      </c>
      <c r="I52" s="25"/>
      <c r="J52" s="25"/>
      <c r="K52" s="26"/>
      <c r="L52" s="26"/>
      <c r="M52" s="27">
        <f t="shared" si="3"/>
        <v>0</v>
      </c>
      <c r="N52" s="25"/>
      <c r="O52" s="26"/>
      <c r="P52" s="26"/>
      <c r="Q52" s="30">
        <f t="shared" si="4"/>
        <v>0</v>
      </c>
    </row>
    <row r="53" spans="1:17">
      <c r="A53" s="10">
        <v>44</v>
      </c>
      <c r="B53" s="11" t="s">
        <v>113</v>
      </c>
      <c r="C53" s="12" t="s">
        <v>28</v>
      </c>
      <c r="D53" s="11"/>
      <c r="E53" s="13" t="s">
        <v>37</v>
      </c>
      <c r="F53" s="51" t="s">
        <v>114</v>
      </c>
      <c r="G53" s="33" t="s">
        <v>31</v>
      </c>
      <c r="H53" s="53">
        <v>3</v>
      </c>
      <c r="I53" s="25"/>
      <c r="J53" s="25"/>
      <c r="K53" s="26"/>
      <c r="L53" s="26"/>
      <c r="M53" s="27">
        <f t="shared" si="3"/>
        <v>0</v>
      </c>
      <c r="N53" s="25"/>
      <c r="O53" s="26"/>
      <c r="P53" s="26"/>
      <c r="Q53" s="30">
        <f t="shared" si="4"/>
        <v>0</v>
      </c>
    </row>
    <row r="54" spans="1:17">
      <c r="A54" s="10">
        <v>45</v>
      </c>
      <c r="B54" s="11" t="s">
        <v>115</v>
      </c>
      <c r="C54" s="12" t="s">
        <v>28</v>
      </c>
      <c r="D54" s="11"/>
      <c r="E54" s="13" t="s">
        <v>98</v>
      </c>
      <c r="F54" s="51" t="s">
        <v>116</v>
      </c>
      <c r="G54" s="33" t="s">
        <v>31</v>
      </c>
      <c r="H54" s="53"/>
      <c r="I54" s="25"/>
      <c r="J54" s="25"/>
      <c r="K54" s="26"/>
      <c r="L54" s="26"/>
      <c r="M54" s="27">
        <f t="shared" si="3"/>
        <v>0</v>
      </c>
      <c r="N54" s="25"/>
      <c r="O54" s="26"/>
      <c r="P54" s="26"/>
      <c r="Q54" s="30">
        <f t="shared" si="4"/>
        <v>0</v>
      </c>
    </row>
    <row r="55" spans="1:17">
      <c r="A55" s="10">
        <v>46</v>
      </c>
      <c r="B55" s="11" t="s">
        <v>117</v>
      </c>
      <c r="C55" s="12" t="s">
        <v>28</v>
      </c>
      <c r="D55" s="11"/>
      <c r="E55" s="13" t="s">
        <v>29</v>
      </c>
      <c r="F55" s="54">
        <v>48</v>
      </c>
      <c r="G55" s="33" t="s">
        <v>31</v>
      </c>
      <c r="H55" s="53"/>
      <c r="I55" s="25"/>
      <c r="J55" s="25"/>
      <c r="K55" s="26"/>
      <c r="L55" s="26"/>
      <c r="M55" s="27">
        <f t="shared" si="3"/>
        <v>0</v>
      </c>
      <c r="N55" s="25"/>
      <c r="O55" s="26"/>
      <c r="P55" s="26"/>
      <c r="Q55" s="30">
        <f t="shared" si="4"/>
        <v>0</v>
      </c>
    </row>
    <row r="56" spans="1:17">
      <c r="A56" s="10">
        <v>47</v>
      </c>
      <c r="B56" s="11" t="s">
        <v>118</v>
      </c>
      <c r="C56" s="12" t="s">
        <v>28</v>
      </c>
      <c r="D56" s="11"/>
      <c r="E56" s="13" t="s">
        <v>119</v>
      </c>
      <c r="F56" s="51" t="s">
        <v>120</v>
      </c>
      <c r="G56" s="33" t="s">
        <v>31</v>
      </c>
      <c r="H56" s="53"/>
      <c r="I56" s="25"/>
      <c r="J56" s="25"/>
      <c r="K56" s="26"/>
      <c r="L56" s="26"/>
      <c r="M56" s="27">
        <f t="shared" si="3"/>
        <v>0</v>
      </c>
      <c r="N56" s="25"/>
      <c r="O56" s="26"/>
      <c r="P56" s="26"/>
      <c r="Q56" s="30">
        <f t="shared" si="4"/>
        <v>0</v>
      </c>
    </row>
    <row r="57" spans="1:17">
      <c r="A57" s="10">
        <v>48</v>
      </c>
      <c r="B57" s="11" t="s">
        <v>118</v>
      </c>
      <c r="C57" s="12" t="s">
        <v>28</v>
      </c>
      <c r="D57" s="11"/>
      <c r="E57" s="13" t="s">
        <v>119</v>
      </c>
      <c r="F57" s="51" t="s">
        <v>121</v>
      </c>
      <c r="G57" s="33" t="s">
        <v>33</v>
      </c>
      <c r="H57" s="53">
        <v>2</v>
      </c>
      <c r="I57" s="25"/>
      <c r="J57" s="25"/>
      <c r="K57" s="26"/>
      <c r="L57" s="26"/>
      <c r="M57" s="27">
        <f t="shared" si="3"/>
        <v>0</v>
      </c>
      <c r="N57" s="25"/>
      <c r="O57" s="26"/>
      <c r="P57" s="26"/>
      <c r="Q57" s="30">
        <f t="shared" si="4"/>
        <v>0</v>
      </c>
    </row>
    <row r="58" spans="1:17">
      <c r="A58" s="10">
        <v>49</v>
      </c>
      <c r="B58" s="11" t="s">
        <v>122</v>
      </c>
      <c r="C58" s="12" t="s">
        <v>28</v>
      </c>
      <c r="D58" s="11"/>
      <c r="E58" s="13" t="s">
        <v>29</v>
      </c>
      <c r="F58" s="51" t="s">
        <v>123</v>
      </c>
      <c r="G58" s="33" t="s">
        <v>31</v>
      </c>
      <c r="H58" s="53">
        <v>1</v>
      </c>
      <c r="I58" s="25"/>
      <c r="J58" s="25"/>
      <c r="K58" s="26"/>
      <c r="L58" s="26"/>
      <c r="M58" s="27">
        <f t="shared" si="3"/>
        <v>0</v>
      </c>
      <c r="N58" s="25"/>
      <c r="O58" s="26"/>
      <c r="P58" s="26"/>
      <c r="Q58" s="30">
        <f t="shared" si="4"/>
        <v>0</v>
      </c>
    </row>
    <row r="59" spans="1:17">
      <c r="A59" s="10">
        <v>50</v>
      </c>
      <c r="B59" s="11" t="s">
        <v>124</v>
      </c>
      <c r="C59" s="12" t="s">
        <v>28</v>
      </c>
      <c r="D59" s="11"/>
      <c r="E59" s="13" t="s">
        <v>37</v>
      </c>
      <c r="F59" s="54">
        <v>53</v>
      </c>
      <c r="G59" s="33" t="s">
        <v>31</v>
      </c>
      <c r="H59" s="53"/>
      <c r="I59" s="25"/>
      <c r="J59" s="25"/>
      <c r="K59" s="26"/>
      <c r="L59" s="26"/>
      <c r="M59" s="27">
        <f t="shared" si="3"/>
        <v>0</v>
      </c>
      <c r="N59" s="25"/>
      <c r="O59" s="26"/>
      <c r="P59" s="26"/>
      <c r="Q59" s="30">
        <f t="shared" si="4"/>
        <v>0</v>
      </c>
    </row>
    <row r="60" spans="1:17">
      <c r="A60" s="10">
        <v>51</v>
      </c>
      <c r="B60" s="11" t="s">
        <v>124</v>
      </c>
      <c r="C60" s="12" t="s">
        <v>28</v>
      </c>
      <c r="D60" s="11"/>
      <c r="E60" s="13" t="s">
        <v>37</v>
      </c>
      <c r="F60" s="51" t="s">
        <v>361</v>
      </c>
      <c r="G60" s="33" t="s">
        <v>51</v>
      </c>
      <c r="H60" s="53">
        <v>2</v>
      </c>
      <c r="I60" s="25"/>
      <c r="J60" s="25"/>
      <c r="K60" s="26"/>
      <c r="L60" s="26"/>
      <c r="M60" s="27">
        <f t="shared" si="3"/>
        <v>0</v>
      </c>
      <c r="N60" s="25"/>
      <c r="O60" s="26"/>
      <c r="P60" s="26"/>
      <c r="Q60" s="30">
        <f t="shared" si="4"/>
        <v>0</v>
      </c>
    </row>
    <row r="61" spans="1:17">
      <c r="A61" s="10">
        <v>52</v>
      </c>
      <c r="B61" s="11" t="s">
        <v>126</v>
      </c>
      <c r="C61" s="12" t="s">
        <v>28</v>
      </c>
      <c r="D61" s="11"/>
      <c r="E61" s="13" t="s">
        <v>91</v>
      </c>
      <c r="F61" s="51" t="s">
        <v>127</v>
      </c>
      <c r="G61" s="33" t="s">
        <v>31</v>
      </c>
      <c r="H61" s="53"/>
      <c r="I61" s="25"/>
      <c r="J61" s="25"/>
      <c r="K61" s="26"/>
      <c r="L61" s="26"/>
      <c r="M61" s="27">
        <f t="shared" si="3"/>
        <v>0</v>
      </c>
      <c r="N61" s="25"/>
      <c r="O61" s="26"/>
      <c r="P61" s="26"/>
      <c r="Q61" s="30">
        <f t="shared" si="4"/>
        <v>0</v>
      </c>
    </row>
    <row r="62" spans="1:17">
      <c r="A62" s="10">
        <v>53</v>
      </c>
      <c r="B62" s="11" t="s">
        <v>126</v>
      </c>
      <c r="C62" s="12" t="s">
        <v>28</v>
      </c>
      <c r="D62" s="11"/>
      <c r="E62" s="13" t="s">
        <v>91</v>
      </c>
      <c r="F62" s="51" t="s">
        <v>362</v>
      </c>
      <c r="G62" s="33" t="s">
        <v>51</v>
      </c>
      <c r="H62" s="53">
        <v>1</v>
      </c>
      <c r="I62" s="25"/>
      <c r="J62" s="25"/>
      <c r="K62" s="26"/>
      <c r="L62" s="26"/>
      <c r="M62" s="27">
        <f t="shared" si="3"/>
        <v>0</v>
      </c>
      <c r="N62" s="25"/>
      <c r="O62" s="26"/>
      <c r="P62" s="26"/>
      <c r="Q62" s="30">
        <f t="shared" si="4"/>
        <v>0</v>
      </c>
    </row>
    <row r="63" spans="1:17">
      <c r="A63" s="10">
        <v>54</v>
      </c>
      <c r="B63" s="11" t="s">
        <v>129</v>
      </c>
      <c r="C63" s="12" t="s">
        <v>28</v>
      </c>
      <c r="D63" s="11"/>
      <c r="E63" s="13" t="s">
        <v>29</v>
      </c>
      <c r="F63" s="51" t="s">
        <v>130</v>
      </c>
      <c r="G63" s="33" t="s">
        <v>31</v>
      </c>
      <c r="H63" s="53"/>
      <c r="I63" s="25"/>
      <c r="J63" s="25"/>
      <c r="K63" s="26"/>
      <c r="L63" s="26"/>
      <c r="M63" s="27">
        <f t="shared" si="3"/>
        <v>0</v>
      </c>
      <c r="N63" s="25"/>
      <c r="O63" s="26"/>
      <c r="P63" s="26"/>
      <c r="Q63" s="30">
        <f t="shared" si="4"/>
        <v>0</v>
      </c>
    </row>
    <row r="64" spans="1:17">
      <c r="A64" s="10">
        <v>55</v>
      </c>
      <c r="B64" s="11" t="s">
        <v>131</v>
      </c>
      <c r="C64" s="12" t="s">
        <v>28</v>
      </c>
      <c r="D64" s="11"/>
      <c r="E64" s="13" t="s">
        <v>132</v>
      </c>
      <c r="F64" s="51" t="s">
        <v>133</v>
      </c>
      <c r="G64" s="33" t="s">
        <v>31</v>
      </c>
      <c r="H64" s="53">
        <v>1</v>
      </c>
      <c r="I64" s="25"/>
      <c r="J64" s="25"/>
      <c r="K64" s="26"/>
      <c r="L64" s="26"/>
      <c r="M64" s="27">
        <f t="shared" si="3"/>
        <v>0</v>
      </c>
      <c r="N64" s="25"/>
      <c r="O64" s="26"/>
      <c r="P64" s="26"/>
      <c r="Q64" s="30">
        <f t="shared" si="4"/>
        <v>0</v>
      </c>
    </row>
    <row r="65" spans="1:17">
      <c r="A65" s="10">
        <v>56</v>
      </c>
      <c r="B65" s="11" t="s">
        <v>135</v>
      </c>
      <c r="C65" s="12" t="s">
        <v>28</v>
      </c>
      <c r="D65" s="11"/>
      <c r="E65" s="13" t="s">
        <v>37</v>
      </c>
      <c r="F65" s="54">
        <v>62</v>
      </c>
      <c r="G65" s="33" t="s">
        <v>31</v>
      </c>
      <c r="H65" s="53"/>
      <c r="I65" s="25"/>
      <c r="J65" s="25"/>
      <c r="K65" s="26"/>
      <c r="L65" s="26"/>
      <c r="M65" s="27">
        <f t="shared" si="3"/>
        <v>0</v>
      </c>
      <c r="N65" s="25">
        <v>-2</v>
      </c>
      <c r="O65" s="26"/>
      <c r="P65" s="26"/>
      <c r="Q65" s="30">
        <f t="shared" si="4"/>
        <v>0</v>
      </c>
    </row>
    <row r="66" spans="1:17">
      <c r="A66" s="10">
        <v>57</v>
      </c>
      <c r="B66" s="11" t="s">
        <v>136</v>
      </c>
      <c r="C66" s="12" t="s">
        <v>28</v>
      </c>
      <c r="D66" s="11"/>
      <c r="E66" s="13" t="s">
        <v>100</v>
      </c>
      <c r="F66" s="51" t="s">
        <v>137</v>
      </c>
      <c r="G66" s="33" t="s">
        <v>31</v>
      </c>
      <c r="H66" s="53">
        <v>1</v>
      </c>
      <c r="I66" s="25"/>
      <c r="J66" s="25"/>
      <c r="K66" s="26"/>
      <c r="L66" s="26"/>
      <c r="M66" s="27">
        <f t="shared" si="3"/>
        <v>0</v>
      </c>
      <c r="N66" s="25"/>
      <c r="O66" s="26"/>
      <c r="P66" s="26"/>
      <c r="Q66" s="30">
        <f t="shared" si="4"/>
        <v>0</v>
      </c>
    </row>
    <row r="67" spans="1:17">
      <c r="A67" s="10">
        <v>58</v>
      </c>
      <c r="B67" s="11" t="s">
        <v>136</v>
      </c>
      <c r="C67" s="12" t="s">
        <v>28</v>
      </c>
      <c r="D67" s="11"/>
      <c r="E67" s="13" t="s">
        <v>100</v>
      </c>
      <c r="F67" s="51" t="s">
        <v>138</v>
      </c>
      <c r="G67" s="33" t="s">
        <v>47</v>
      </c>
      <c r="H67" s="53"/>
      <c r="I67" s="25"/>
      <c r="J67" s="25"/>
      <c r="K67" s="26"/>
      <c r="L67" s="26"/>
      <c r="M67" s="27">
        <f t="shared" si="3"/>
        <v>0</v>
      </c>
      <c r="N67" s="25"/>
      <c r="O67" s="26"/>
      <c r="P67" s="26"/>
      <c r="Q67" s="30">
        <f t="shared" si="4"/>
        <v>0</v>
      </c>
    </row>
    <row r="68" spans="1:17">
      <c r="A68" s="10">
        <v>59</v>
      </c>
      <c r="B68" s="11" t="s">
        <v>139</v>
      </c>
      <c r="C68" s="12" t="s">
        <v>28</v>
      </c>
      <c r="D68" s="11"/>
      <c r="E68" s="13" t="s">
        <v>44</v>
      </c>
      <c r="F68" s="54">
        <v>65</v>
      </c>
      <c r="G68" s="33" t="s">
        <v>31</v>
      </c>
      <c r="H68" s="53"/>
      <c r="I68" s="25"/>
      <c r="J68" s="25"/>
      <c r="K68" s="26"/>
      <c r="L68" s="26"/>
      <c r="M68" s="27">
        <f t="shared" si="3"/>
        <v>0</v>
      </c>
      <c r="N68" s="25"/>
      <c r="O68" s="26"/>
      <c r="P68" s="26"/>
      <c r="Q68" s="30">
        <f t="shared" si="4"/>
        <v>0</v>
      </c>
    </row>
    <row r="69" spans="1:17">
      <c r="A69" s="10">
        <v>60</v>
      </c>
      <c r="B69" s="11" t="s">
        <v>140</v>
      </c>
      <c r="C69" s="12" t="s">
        <v>28</v>
      </c>
      <c r="D69" s="11"/>
      <c r="E69" s="13" t="s">
        <v>37</v>
      </c>
      <c r="F69" s="51" t="s">
        <v>141</v>
      </c>
      <c r="G69" s="33" t="s">
        <v>31</v>
      </c>
      <c r="H69" s="53">
        <v>4</v>
      </c>
      <c r="I69" s="25"/>
      <c r="J69" s="25"/>
      <c r="K69" s="26"/>
      <c r="L69" s="26"/>
      <c r="M69" s="27">
        <f t="shared" si="3"/>
        <v>0</v>
      </c>
      <c r="N69" s="25"/>
      <c r="O69" s="26"/>
      <c r="P69" s="26"/>
      <c r="Q69" s="30">
        <f t="shared" si="4"/>
        <v>0</v>
      </c>
    </row>
    <row r="70" spans="1:17">
      <c r="A70" s="10">
        <v>61</v>
      </c>
      <c r="B70" s="11" t="s">
        <v>140</v>
      </c>
      <c r="C70" s="12" t="s">
        <v>28</v>
      </c>
      <c r="D70" s="11"/>
      <c r="E70" s="13" t="s">
        <v>37</v>
      </c>
      <c r="F70" s="51" t="s">
        <v>363</v>
      </c>
      <c r="G70" s="33" t="s">
        <v>51</v>
      </c>
      <c r="H70" s="53">
        <v>1</v>
      </c>
      <c r="I70" s="25"/>
      <c r="J70" s="25"/>
      <c r="K70" s="26"/>
      <c r="L70" s="26"/>
      <c r="M70" s="27">
        <f t="shared" si="3"/>
        <v>0</v>
      </c>
      <c r="N70" s="25"/>
      <c r="O70" s="26"/>
      <c r="P70" s="26"/>
      <c r="Q70" s="30">
        <f t="shared" si="4"/>
        <v>0</v>
      </c>
    </row>
    <row r="71" spans="1:17">
      <c r="A71" s="10">
        <v>62</v>
      </c>
      <c r="B71" s="11" t="s">
        <v>143</v>
      </c>
      <c r="C71" s="12" t="s">
        <v>28</v>
      </c>
      <c r="D71" s="11"/>
      <c r="E71" s="13" t="s">
        <v>44</v>
      </c>
      <c r="F71" s="51" t="s">
        <v>144</v>
      </c>
      <c r="G71" s="33" t="s">
        <v>31</v>
      </c>
      <c r="H71" s="53"/>
      <c r="I71" s="25"/>
      <c r="J71" s="25"/>
      <c r="K71" s="26"/>
      <c r="L71" s="26"/>
      <c r="M71" s="27">
        <f t="shared" si="3"/>
        <v>0</v>
      </c>
      <c r="N71" s="25"/>
      <c r="O71" s="26"/>
      <c r="P71" s="26"/>
      <c r="Q71" s="30">
        <f t="shared" si="4"/>
        <v>0</v>
      </c>
    </row>
    <row r="72" spans="1:17">
      <c r="A72" s="10">
        <v>63</v>
      </c>
      <c r="B72" s="11" t="s">
        <v>143</v>
      </c>
      <c r="C72" s="12" t="s">
        <v>28</v>
      </c>
      <c r="D72" s="11"/>
      <c r="E72" s="13" t="s">
        <v>44</v>
      </c>
      <c r="F72" s="51" t="s">
        <v>145</v>
      </c>
      <c r="G72" s="33" t="s">
        <v>47</v>
      </c>
      <c r="H72" s="53">
        <v>1</v>
      </c>
      <c r="I72" s="25"/>
      <c r="J72" s="25"/>
      <c r="K72" s="26"/>
      <c r="L72" s="26"/>
      <c r="M72" s="27">
        <f t="shared" si="3"/>
        <v>0</v>
      </c>
      <c r="N72" s="25"/>
      <c r="O72" s="26"/>
      <c r="P72" s="26"/>
      <c r="Q72" s="30">
        <f t="shared" si="4"/>
        <v>0</v>
      </c>
    </row>
    <row r="73" spans="1:17">
      <c r="A73" s="10">
        <v>64</v>
      </c>
      <c r="B73" s="11" t="s">
        <v>146</v>
      </c>
      <c r="C73" s="12" t="s">
        <v>28</v>
      </c>
      <c r="D73" s="11"/>
      <c r="E73" s="13" t="s">
        <v>44</v>
      </c>
      <c r="F73" s="51" t="s">
        <v>147</v>
      </c>
      <c r="G73" s="33" t="s">
        <v>31</v>
      </c>
      <c r="H73" s="53">
        <v>4</v>
      </c>
      <c r="I73" s="25"/>
      <c r="J73" s="25"/>
      <c r="K73" s="26"/>
      <c r="L73" s="26"/>
      <c r="M73" s="27">
        <f t="shared" si="3"/>
        <v>0</v>
      </c>
      <c r="N73" s="25"/>
      <c r="O73" s="26"/>
      <c r="P73" s="26"/>
      <c r="Q73" s="30">
        <f t="shared" si="4"/>
        <v>0</v>
      </c>
    </row>
    <row r="74" spans="1:17">
      <c r="A74" s="10">
        <v>65</v>
      </c>
      <c r="B74" s="11" t="s">
        <v>146</v>
      </c>
      <c r="C74" s="12" t="s">
        <v>28</v>
      </c>
      <c r="D74" s="11"/>
      <c r="E74" s="13" t="s">
        <v>44</v>
      </c>
      <c r="F74" s="51" t="s">
        <v>148</v>
      </c>
      <c r="G74" s="33" t="s">
        <v>47</v>
      </c>
      <c r="H74" s="53">
        <v>3</v>
      </c>
      <c r="I74" s="25"/>
      <c r="J74" s="25"/>
      <c r="K74" s="26"/>
      <c r="L74" s="26"/>
      <c r="M74" s="27">
        <f t="shared" si="3"/>
        <v>0</v>
      </c>
      <c r="N74" s="25"/>
      <c r="O74" s="26"/>
      <c r="P74" s="26"/>
      <c r="Q74" s="30">
        <f t="shared" si="4"/>
        <v>0</v>
      </c>
    </row>
    <row r="75" spans="1:17">
      <c r="A75" s="10">
        <v>66</v>
      </c>
      <c r="B75" s="11" t="s">
        <v>149</v>
      </c>
      <c r="C75" s="12" t="s">
        <v>28</v>
      </c>
      <c r="D75" s="11"/>
      <c r="E75" s="13" t="s">
        <v>37</v>
      </c>
      <c r="F75" s="51" t="s">
        <v>150</v>
      </c>
      <c r="G75" s="33" t="s">
        <v>31</v>
      </c>
      <c r="H75" s="53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151</v>
      </c>
      <c r="C76" s="12" t="s">
        <v>28</v>
      </c>
      <c r="D76" s="11"/>
      <c r="E76" s="13" t="s">
        <v>37</v>
      </c>
      <c r="F76" s="51" t="s">
        <v>152</v>
      </c>
      <c r="G76" s="33" t="s">
        <v>31</v>
      </c>
      <c r="H76" s="53"/>
      <c r="I76" s="25"/>
      <c r="J76" s="25"/>
      <c r="K76" s="26"/>
      <c r="L76" s="26"/>
      <c r="M76" s="27">
        <f t="shared" si="3"/>
        <v>0</v>
      </c>
      <c r="N76" s="25">
        <v>-1</v>
      </c>
      <c r="O76" s="26"/>
      <c r="P76" s="26"/>
      <c r="Q76" s="30">
        <f t="shared" si="4"/>
        <v>0</v>
      </c>
    </row>
    <row r="77" spans="1:17">
      <c r="A77" s="10">
        <v>68</v>
      </c>
      <c r="B77" s="11" t="s">
        <v>153</v>
      </c>
      <c r="C77" s="12" t="s">
        <v>28</v>
      </c>
      <c r="D77" s="11"/>
      <c r="E77" s="13" t="s">
        <v>154</v>
      </c>
      <c r="F77" s="51" t="s">
        <v>155</v>
      </c>
      <c r="G77" s="33" t="s">
        <v>31</v>
      </c>
      <c r="H77" s="53"/>
      <c r="I77" s="25"/>
      <c r="J77" s="25"/>
      <c r="K77" s="26"/>
      <c r="L77" s="26"/>
      <c r="M77" s="27">
        <f t="shared" si="3"/>
        <v>0</v>
      </c>
      <c r="N77" s="25">
        <v>-1</v>
      </c>
      <c r="O77" s="26"/>
      <c r="P77" s="26"/>
      <c r="Q77" s="30">
        <f t="shared" si="4"/>
        <v>0</v>
      </c>
    </row>
    <row r="78" spans="1:17">
      <c r="A78" s="10">
        <v>69</v>
      </c>
      <c r="B78" s="11" t="s">
        <v>159</v>
      </c>
      <c r="C78" s="12" t="s">
        <v>28</v>
      </c>
      <c r="D78" s="11"/>
      <c r="E78" s="13" t="s">
        <v>160</v>
      </c>
      <c r="F78" s="51" t="s">
        <v>161</v>
      </c>
      <c r="G78" s="33" t="s">
        <v>31</v>
      </c>
      <c r="H78" s="53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162</v>
      </c>
      <c r="C79" s="12" t="s">
        <v>28</v>
      </c>
      <c r="D79" s="11"/>
      <c r="E79" s="13" t="s">
        <v>163</v>
      </c>
      <c r="F79" s="51" t="s">
        <v>164</v>
      </c>
      <c r="G79" s="33" t="s">
        <v>31</v>
      </c>
      <c r="H79" s="53"/>
      <c r="I79" s="25"/>
      <c r="J79" s="25"/>
      <c r="K79" s="26"/>
      <c r="L79" s="26"/>
      <c r="M79" s="27">
        <f t="shared" si="3"/>
        <v>0</v>
      </c>
      <c r="N79" s="25">
        <v>-1</v>
      </c>
      <c r="O79" s="26"/>
      <c r="P79" s="26"/>
      <c r="Q79" s="30">
        <f t="shared" si="4"/>
        <v>0</v>
      </c>
    </row>
    <row r="80" spans="1:17">
      <c r="A80" s="10">
        <v>71</v>
      </c>
      <c r="B80" s="11" t="s">
        <v>166</v>
      </c>
      <c r="C80" s="12" t="s">
        <v>28</v>
      </c>
      <c r="D80" s="11"/>
      <c r="E80" s="13" t="s">
        <v>44</v>
      </c>
      <c r="F80" s="54">
        <v>79</v>
      </c>
      <c r="G80" s="33" t="s">
        <v>31</v>
      </c>
      <c r="H80" s="53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167</v>
      </c>
      <c r="C81" s="12" t="s">
        <v>28</v>
      </c>
      <c r="D81" s="11"/>
      <c r="E81" s="13" t="s">
        <v>44</v>
      </c>
      <c r="F81" s="54">
        <v>80</v>
      </c>
      <c r="G81" s="33" t="s">
        <v>31</v>
      </c>
      <c r="H81" s="53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168</v>
      </c>
      <c r="C82" s="12" t="s">
        <v>28</v>
      </c>
      <c r="D82" s="11"/>
      <c r="E82" s="13" t="s">
        <v>37</v>
      </c>
      <c r="F82" s="51" t="s">
        <v>169</v>
      </c>
      <c r="G82" s="33" t="s">
        <v>31</v>
      </c>
      <c r="H82" s="53">
        <v>1</v>
      </c>
      <c r="I82" s="25"/>
      <c r="J82" s="25"/>
      <c r="K82" s="26"/>
      <c r="L82" s="26"/>
      <c r="M82" s="27">
        <f t="shared" si="3"/>
        <v>0</v>
      </c>
      <c r="N82" s="25">
        <v>-10</v>
      </c>
      <c r="O82" s="26"/>
      <c r="P82" s="26"/>
      <c r="Q82" s="30">
        <f t="shared" si="4"/>
        <v>0</v>
      </c>
    </row>
    <row r="83" spans="1:17">
      <c r="A83" s="10">
        <v>74</v>
      </c>
      <c r="B83" s="11" t="s">
        <v>170</v>
      </c>
      <c r="C83" s="12" t="s">
        <v>28</v>
      </c>
      <c r="D83" s="11"/>
      <c r="E83" s="13" t="s">
        <v>171</v>
      </c>
      <c r="F83" s="54">
        <v>82</v>
      </c>
      <c r="G83" s="33" t="s">
        <v>31</v>
      </c>
      <c r="H83" s="53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173</v>
      </c>
      <c r="C84" s="12" t="s">
        <v>28</v>
      </c>
      <c r="D84" s="11"/>
      <c r="E84" s="13" t="s">
        <v>37</v>
      </c>
      <c r="F84" s="51" t="s">
        <v>174</v>
      </c>
      <c r="G84" s="33" t="s">
        <v>31</v>
      </c>
      <c r="H84" s="53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175</v>
      </c>
      <c r="C85" s="12" t="s">
        <v>28</v>
      </c>
      <c r="D85" s="11"/>
      <c r="E85" s="13" t="s">
        <v>106</v>
      </c>
      <c r="F85" s="51" t="s">
        <v>176</v>
      </c>
      <c r="G85" s="33" t="s">
        <v>31</v>
      </c>
      <c r="H85" s="53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175</v>
      </c>
      <c r="C86" s="12" t="s">
        <v>28</v>
      </c>
      <c r="D86" s="11"/>
      <c r="E86" s="13" t="s">
        <v>106</v>
      </c>
      <c r="F86" s="51" t="s">
        <v>177</v>
      </c>
      <c r="G86" s="33" t="s">
        <v>33</v>
      </c>
      <c r="H86" s="53">
        <v>1</v>
      </c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178</v>
      </c>
      <c r="C87" s="12" t="s">
        <v>28</v>
      </c>
      <c r="D87" s="11"/>
      <c r="E87" s="13" t="s">
        <v>100</v>
      </c>
      <c r="F87" s="51" t="s">
        <v>179</v>
      </c>
      <c r="G87" s="33" t="s">
        <v>31</v>
      </c>
      <c r="H87" s="53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178</v>
      </c>
      <c r="C88" s="12" t="s">
        <v>28</v>
      </c>
      <c r="D88" s="11"/>
      <c r="E88" s="13" t="s">
        <v>100</v>
      </c>
      <c r="F88" s="51" t="s">
        <v>180</v>
      </c>
      <c r="G88" s="33" t="s">
        <v>47</v>
      </c>
      <c r="H88" s="53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181</v>
      </c>
      <c r="C89" s="12" t="s">
        <v>28</v>
      </c>
      <c r="D89" s="11"/>
      <c r="E89" s="13" t="s">
        <v>44</v>
      </c>
      <c r="F89" s="51" t="s">
        <v>182</v>
      </c>
      <c r="G89" s="33" t="s">
        <v>31</v>
      </c>
      <c r="H89" s="53"/>
      <c r="I89" s="25"/>
      <c r="J89" s="25"/>
      <c r="K89" s="26"/>
      <c r="L89" s="26"/>
      <c r="M89" s="27">
        <f t="shared" si="3"/>
        <v>0</v>
      </c>
      <c r="N89" s="25">
        <v>-1</v>
      </c>
      <c r="O89" s="26"/>
      <c r="P89" s="26"/>
      <c r="Q89" s="30">
        <f t="shared" si="4"/>
        <v>0</v>
      </c>
    </row>
    <row r="90" spans="1:17">
      <c r="A90" s="10">
        <v>81</v>
      </c>
      <c r="B90" s="11" t="s">
        <v>183</v>
      </c>
      <c r="C90" s="12" t="s">
        <v>28</v>
      </c>
      <c r="D90" s="11"/>
      <c r="E90" s="13" t="s">
        <v>44</v>
      </c>
      <c r="F90" s="51" t="s">
        <v>184</v>
      </c>
      <c r="G90" s="33" t="s">
        <v>31</v>
      </c>
      <c r="H90" s="53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183</v>
      </c>
      <c r="C91" s="12" t="s">
        <v>28</v>
      </c>
      <c r="D91" s="11"/>
      <c r="E91" s="13" t="s">
        <v>44</v>
      </c>
      <c r="F91" s="51" t="s">
        <v>185</v>
      </c>
      <c r="G91" s="33" t="s">
        <v>47</v>
      </c>
      <c r="H91" s="53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186</v>
      </c>
      <c r="C92" s="12" t="s">
        <v>28</v>
      </c>
      <c r="D92" s="11"/>
      <c r="E92" s="13" t="s">
        <v>37</v>
      </c>
      <c r="F92" s="51" t="s">
        <v>187</v>
      </c>
      <c r="G92" s="33" t="s">
        <v>31</v>
      </c>
      <c r="H92" s="53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188</v>
      </c>
      <c r="C93" s="12" t="s">
        <v>28</v>
      </c>
      <c r="D93" s="11"/>
      <c r="E93" s="13" t="s">
        <v>106</v>
      </c>
      <c r="F93" s="51" t="s">
        <v>189</v>
      </c>
      <c r="G93" s="33" t="s">
        <v>31</v>
      </c>
      <c r="H93" s="53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188</v>
      </c>
      <c r="C94" s="12" t="s">
        <v>28</v>
      </c>
      <c r="D94" s="11"/>
      <c r="E94" s="13" t="s">
        <v>106</v>
      </c>
      <c r="F94" s="51" t="s">
        <v>190</v>
      </c>
      <c r="G94" s="33" t="s">
        <v>33</v>
      </c>
      <c r="H94" s="53">
        <v>2</v>
      </c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191</v>
      </c>
      <c r="C95" s="12" t="s">
        <v>28</v>
      </c>
      <c r="D95" s="11"/>
      <c r="E95" s="13" t="s">
        <v>37</v>
      </c>
      <c r="F95" s="51" t="s">
        <v>192</v>
      </c>
      <c r="G95" s="33" t="s">
        <v>31</v>
      </c>
      <c r="H95" s="53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191</v>
      </c>
      <c r="C96" s="12" t="s">
        <v>28</v>
      </c>
      <c r="D96" s="11"/>
      <c r="E96" s="13" t="s">
        <v>37</v>
      </c>
      <c r="F96" s="51" t="s">
        <v>340</v>
      </c>
      <c r="G96" s="33" t="s">
        <v>51</v>
      </c>
      <c r="H96" s="53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194</v>
      </c>
      <c r="C97" s="12" t="s">
        <v>28</v>
      </c>
      <c r="D97" s="11"/>
      <c r="E97" s="13" t="s">
        <v>195</v>
      </c>
      <c r="F97" s="51" t="s">
        <v>196</v>
      </c>
      <c r="G97" s="33" t="s">
        <v>31</v>
      </c>
      <c r="H97" s="53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197</v>
      </c>
      <c r="C98" s="12" t="s">
        <v>28</v>
      </c>
      <c r="D98" s="11"/>
      <c r="E98" s="13" t="s">
        <v>61</v>
      </c>
      <c r="F98" s="51" t="s">
        <v>198</v>
      </c>
      <c r="G98" s="33" t="s">
        <v>31</v>
      </c>
      <c r="H98" s="53"/>
      <c r="I98" s="25"/>
      <c r="J98" s="25"/>
      <c r="K98" s="26"/>
      <c r="L98" s="26"/>
      <c r="M98" s="27">
        <f t="shared" si="3"/>
        <v>0</v>
      </c>
      <c r="N98" s="25">
        <v>-1</v>
      </c>
      <c r="O98" s="26"/>
      <c r="P98" s="26"/>
      <c r="Q98" s="30">
        <f t="shared" si="4"/>
        <v>0</v>
      </c>
    </row>
    <row r="99" spans="1:17">
      <c r="A99" s="10">
        <v>90</v>
      </c>
      <c r="B99" s="11" t="s">
        <v>197</v>
      </c>
      <c r="C99" s="12" t="s">
        <v>28</v>
      </c>
      <c r="D99" s="11"/>
      <c r="E99" s="13" t="s">
        <v>61</v>
      </c>
      <c r="F99" s="51" t="s">
        <v>352</v>
      </c>
      <c r="G99" s="33" t="s">
        <v>51</v>
      </c>
      <c r="H99" s="53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200</v>
      </c>
      <c r="C100" s="12" t="s">
        <v>28</v>
      </c>
      <c r="D100" s="11"/>
      <c r="E100" s="13" t="s">
        <v>44</v>
      </c>
      <c r="F100" s="51" t="s">
        <v>201</v>
      </c>
      <c r="G100" s="33" t="s">
        <v>31</v>
      </c>
      <c r="H100" s="53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200</v>
      </c>
      <c r="C101" s="12" t="s">
        <v>28</v>
      </c>
      <c r="D101" s="11"/>
      <c r="E101" s="13" t="s">
        <v>44</v>
      </c>
      <c r="F101" s="51" t="s">
        <v>202</v>
      </c>
      <c r="G101" s="33" t="s">
        <v>47</v>
      </c>
      <c r="H101" s="53">
        <v>2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203</v>
      </c>
      <c r="C102" s="12" t="s">
        <v>28</v>
      </c>
      <c r="D102" s="11"/>
      <c r="E102" s="13" t="s">
        <v>37</v>
      </c>
      <c r="F102" s="51" t="s">
        <v>204</v>
      </c>
      <c r="G102" s="33" t="s">
        <v>31</v>
      </c>
      <c r="H102" s="53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205</v>
      </c>
      <c r="C103" s="12" t="s">
        <v>28</v>
      </c>
      <c r="D103" s="11"/>
      <c r="E103" s="13" t="s">
        <v>37</v>
      </c>
      <c r="F103" s="51" t="s">
        <v>206</v>
      </c>
      <c r="G103" s="33" t="s">
        <v>31</v>
      </c>
      <c r="H103" s="53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207</v>
      </c>
      <c r="C104" s="12" t="s">
        <v>28</v>
      </c>
      <c r="D104" s="11"/>
      <c r="E104" s="13" t="s">
        <v>44</v>
      </c>
      <c r="F104" s="54">
        <v>99</v>
      </c>
      <c r="G104" s="33" t="s">
        <v>31</v>
      </c>
      <c r="H104" s="53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208</v>
      </c>
      <c r="C105" s="12" t="s">
        <v>28</v>
      </c>
      <c r="D105" s="11"/>
      <c r="E105" s="13" t="s">
        <v>44</v>
      </c>
      <c r="F105" s="54">
        <v>100</v>
      </c>
      <c r="G105" s="33" t="s">
        <v>31</v>
      </c>
      <c r="H105" s="53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210</v>
      </c>
      <c r="C106" s="12" t="s">
        <v>28</v>
      </c>
      <c r="D106" s="11"/>
      <c r="E106" s="13" t="s">
        <v>211</v>
      </c>
      <c r="F106" s="51" t="s">
        <v>212</v>
      </c>
      <c r="G106" s="33" t="s">
        <v>31</v>
      </c>
      <c r="H106" s="53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210</v>
      </c>
      <c r="C107" s="12" t="s">
        <v>28</v>
      </c>
      <c r="D107" s="11"/>
      <c r="E107" s="13" t="s">
        <v>211</v>
      </c>
      <c r="F107" s="51" t="s">
        <v>213</v>
      </c>
      <c r="G107" s="33" t="s">
        <v>33</v>
      </c>
      <c r="H107" s="53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214</v>
      </c>
      <c r="C108" s="12" t="s">
        <v>28</v>
      </c>
      <c r="D108" s="11"/>
      <c r="E108" s="13" t="s">
        <v>37</v>
      </c>
      <c r="F108" s="51" t="s">
        <v>215</v>
      </c>
      <c r="G108" s="33" t="s">
        <v>31</v>
      </c>
      <c r="H108" s="53">
        <v>1</v>
      </c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216</v>
      </c>
      <c r="C109" s="12" t="s">
        <v>28</v>
      </c>
      <c r="D109" s="11"/>
      <c r="E109" s="13" t="s">
        <v>37</v>
      </c>
      <c r="F109" s="51" t="s">
        <v>217</v>
      </c>
      <c r="G109" s="33" t="s">
        <v>31</v>
      </c>
      <c r="H109" s="53"/>
      <c r="I109" s="25"/>
      <c r="J109" s="25"/>
      <c r="K109" s="26"/>
      <c r="L109" s="26"/>
      <c r="M109" s="27">
        <f t="shared" si="3"/>
        <v>0</v>
      </c>
      <c r="N109" s="25">
        <v>-4</v>
      </c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216</v>
      </c>
      <c r="C110" s="12" t="s">
        <v>28</v>
      </c>
      <c r="D110" s="11"/>
      <c r="E110" s="13" t="s">
        <v>37</v>
      </c>
      <c r="F110" s="51" t="s">
        <v>353</v>
      </c>
      <c r="G110" s="33" t="s">
        <v>51</v>
      </c>
      <c r="H110" s="53">
        <v>1</v>
      </c>
      <c r="I110" s="25"/>
      <c r="J110" s="25"/>
      <c r="K110" s="26"/>
      <c r="L110" s="26"/>
      <c r="M110" s="27">
        <f t="shared" ref="M110:M164" si="5">K110-L110</f>
        <v>0</v>
      </c>
      <c r="N110" s="25"/>
      <c r="O110" s="26"/>
      <c r="P110" s="26"/>
      <c r="Q110" s="30">
        <f t="shared" ref="Q110:Q164" si="6">O110-P110</f>
        <v>0</v>
      </c>
    </row>
    <row r="111" spans="1:17">
      <c r="A111" s="10">
        <v>102</v>
      </c>
      <c r="B111" s="11" t="s">
        <v>219</v>
      </c>
      <c r="C111" s="12" t="s">
        <v>28</v>
      </c>
      <c r="D111" s="11"/>
      <c r="E111" s="13" t="s">
        <v>220</v>
      </c>
      <c r="F111" s="51" t="s">
        <v>221</v>
      </c>
      <c r="G111" s="33" t="s">
        <v>31</v>
      </c>
      <c r="H111" s="53">
        <v>2</v>
      </c>
      <c r="I111" s="25"/>
      <c r="J111" s="25"/>
      <c r="K111" s="26"/>
      <c r="L111" s="26"/>
      <c r="M111" s="27">
        <f t="shared" si="5"/>
        <v>0</v>
      </c>
      <c r="N111" s="25"/>
      <c r="O111" s="26"/>
      <c r="P111" s="26"/>
      <c r="Q111" s="30">
        <f t="shared" si="6"/>
        <v>0</v>
      </c>
    </row>
    <row r="112" spans="1:17">
      <c r="A112" s="10">
        <v>103</v>
      </c>
      <c r="B112" s="11" t="s">
        <v>219</v>
      </c>
      <c r="C112" s="12" t="s">
        <v>28</v>
      </c>
      <c r="D112" s="11"/>
      <c r="E112" s="13" t="s">
        <v>220</v>
      </c>
      <c r="F112" s="51" t="s">
        <v>222</v>
      </c>
      <c r="G112" s="33" t="s">
        <v>56</v>
      </c>
      <c r="H112" s="53"/>
      <c r="I112" s="25"/>
      <c r="J112" s="25"/>
      <c r="K112" s="26"/>
      <c r="L112" s="26"/>
      <c r="M112" s="27">
        <f t="shared" si="5"/>
        <v>0</v>
      </c>
      <c r="N112" s="25"/>
      <c r="O112" s="26"/>
      <c r="P112" s="26"/>
      <c r="Q112" s="30">
        <f t="shared" si="6"/>
        <v>0</v>
      </c>
    </row>
    <row r="113" spans="1:17">
      <c r="A113" s="10">
        <v>104</v>
      </c>
      <c r="B113" s="11" t="s">
        <v>223</v>
      </c>
      <c r="C113" s="12" t="s">
        <v>28</v>
      </c>
      <c r="D113" s="11"/>
      <c r="E113" s="13" t="s">
        <v>106</v>
      </c>
      <c r="F113" s="51" t="s">
        <v>224</v>
      </c>
      <c r="G113" s="33" t="s">
        <v>31</v>
      </c>
      <c r="H113" s="53"/>
      <c r="I113" s="25"/>
      <c r="J113" s="25"/>
      <c r="K113" s="26"/>
      <c r="L113" s="26"/>
      <c r="M113" s="27">
        <f t="shared" si="5"/>
        <v>0</v>
      </c>
      <c r="N113" s="25"/>
      <c r="O113" s="26"/>
      <c r="P113" s="26"/>
      <c r="Q113" s="30">
        <f t="shared" si="6"/>
        <v>0</v>
      </c>
    </row>
    <row r="114" spans="1:17">
      <c r="A114" s="10">
        <v>105</v>
      </c>
      <c r="B114" s="11" t="s">
        <v>223</v>
      </c>
      <c r="C114" s="12" t="s">
        <v>28</v>
      </c>
      <c r="D114" s="11"/>
      <c r="E114" s="13" t="s">
        <v>106</v>
      </c>
      <c r="F114" s="51" t="s">
        <v>225</v>
      </c>
      <c r="G114" s="33" t="s">
        <v>33</v>
      </c>
      <c r="H114" s="53">
        <v>1</v>
      </c>
      <c r="I114" s="25"/>
      <c r="J114" s="25"/>
      <c r="K114" s="26"/>
      <c r="L114" s="26"/>
      <c r="M114" s="27">
        <f t="shared" si="5"/>
        <v>0</v>
      </c>
      <c r="N114" s="25"/>
      <c r="O114" s="26"/>
      <c r="P114" s="26"/>
      <c r="Q114" s="30">
        <f t="shared" si="6"/>
        <v>0</v>
      </c>
    </row>
    <row r="115" spans="1:17">
      <c r="A115" s="10">
        <v>106</v>
      </c>
      <c r="B115" s="11" t="s">
        <v>226</v>
      </c>
      <c r="C115" s="12" t="s">
        <v>28</v>
      </c>
      <c r="D115" s="11"/>
      <c r="E115" s="13" t="s">
        <v>160</v>
      </c>
      <c r="F115" s="51" t="s">
        <v>227</v>
      </c>
      <c r="G115" s="33" t="s">
        <v>31</v>
      </c>
      <c r="H115" s="53">
        <v>1</v>
      </c>
      <c r="I115" s="25"/>
      <c r="J115" s="25"/>
      <c r="K115" s="26"/>
      <c r="L115" s="26"/>
      <c r="M115" s="27">
        <f t="shared" si="5"/>
        <v>0</v>
      </c>
      <c r="N115" s="25"/>
      <c r="O115" s="26"/>
      <c r="P115" s="26"/>
      <c r="Q115" s="30">
        <f t="shared" si="6"/>
        <v>0</v>
      </c>
    </row>
    <row r="116" spans="1:17">
      <c r="A116" s="10">
        <v>107</v>
      </c>
      <c r="B116" s="11" t="s">
        <v>226</v>
      </c>
      <c r="C116" s="12" t="s">
        <v>28</v>
      </c>
      <c r="D116" s="11"/>
      <c r="E116" s="13" t="s">
        <v>160</v>
      </c>
      <c r="F116" s="51" t="s">
        <v>228</v>
      </c>
      <c r="G116" s="33" t="s">
        <v>47</v>
      </c>
      <c r="H116" s="53"/>
      <c r="I116" s="25"/>
      <c r="J116" s="25"/>
      <c r="K116" s="26"/>
      <c r="L116" s="26"/>
      <c r="M116" s="27">
        <f t="shared" si="5"/>
        <v>0</v>
      </c>
      <c r="N116" s="25"/>
      <c r="O116" s="26"/>
      <c r="P116" s="26"/>
      <c r="Q116" s="30">
        <f t="shared" si="6"/>
        <v>0</v>
      </c>
    </row>
    <row r="117" spans="1:17">
      <c r="A117" s="10">
        <v>108</v>
      </c>
      <c r="B117" s="11" t="s">
        <v>229</v>
      </c>
      <c r="C117" s="12" t="s">
        <v>28</v>
      </c>
      <c r="D117" s="11"/>
      <c r="E117" s="13" t="s">
        <v>154</v>
      </c>
      <c r="F117" s="51" t="s">
        <v>230</v>
      </c>
      <c r="G117" s="33" t="s">
        <v>31</v>
      </c>
      <c r="H117" s="53"/>
      <c r="I117" s="25"/>
      <c r="J117" s="25"/>
      <c r="K117" s="26"/>
      <c r="L117" s="26"/>
      <c r="M117" s="27">
        <f t="shared" si="5"/>
        <v>0</v>
      </c>
      <c r="N117" s="25"/>
      <c r="O117" s="26"/>
      <c r="P117" s="26"/>
      <c r="Q117" s="30">
        <f t="shared" si="6"/>
        <v>0</v>
      </c>
    </row>
    <row r="118" spans="1:17">
      <c r="A118" s="10">
        <v>109</v>
      </c>
      <c r="B118" s="11" t="s">
        <v>229</v>
      </c>
      <c r="C118" s="12" t="s">
        <v>28</v>
      </c>
      <c r="D118" s="11"/>
      <c r="E118" s="13" t="s">
        <v>154</v>
      </c>
      <c r="F118" s="51" t="s">
        <v>354</v>
      </c>
      <c r="G118" s="33" t="s">
        <v>51</v>
      </c>
      <c r="H118" s="53"/>
      <c r="I118" s="25"/>
      <c r="J118" s="25"/>
      <c r="K118" s="26"/>
      <c r="L118" s="26"/>
      <c r="M118" s="27">
        <f t="shared" si="5"/>
        <v>0</v>
      </c>
      <c r="N118" s="25"/>
      <c r="O118" s="26"/>
      <c r="P118" s="26"/>
      <c r="Q118" s="30">
        <f t="shared" si="6"/>
        <v>0</v>
      </c>
    </row>
    <row r="119" spans="1:17">
      <c r="A119" s="10">
        <v>110</v>
      </c>
      <c r="B119" s="11" t="s">
        <v>232</v>
      </c>
      <c r="C119" s="12" t="s">
        <v>28</v>
      </c>
      <c r="D119" s="11"/>
      <c r="E119" s="13" t="s">
        <v>35</v>
      </c>
      <c r="F119" s="51" t="s">
        <v>233</v>
      </c>
      <c r="G119" s="33" t="s">
        <v>31</v>
      </c>
      <c r="H119" s="53">
        <v>6</v>
      </c>
      <c r="I119" s="25"/>
      <c r="J119" s="25"/>
      <c r="K119" s="26"/>
      <c r="L119" s="26"/>
      <c r="M119" s="27">
        <f t="shared" si="5"/>
        <v>0</v>
      </c>
      <c r="N119" s="25"/>
      <c r="O119" s="26"/>
      <c r="P119" s="26"/>
      <c r="Q119" s="30">
        <f t="shared" si="6"/>
        <v>0</v>
      </c>
    </row>
    <row r="120" spans="1:17">
      <c r="A120" s="10">
        <v>111</v>
      </c>
      <c r="B120" s="11" t="s">
        <v>232</v>
      </c>
      <c r="C120" s="12" t="s">
        <v>28</v>
      </c>
      <c r="D120" s="11"/>
      <c r="E120" s="13" t="s">
        <v>35</v>
      </c>
      <c r="F120" s="51" t="s">
        <v>234</v>
      </c>
      <c r="G120" s="33" t="s">
        <v>33</v>
      </c>
      <c r="H120" s="53">
        <v>2</v>
      </c>
      <c r="I120" s="25"/>
      <c r="J120" s="25"/>
      <c r="K120" s="26"/>
      <c r="L120" s="26"/>
      <c r="M120" s="27">
        <f t="shared" si="5"/>
        <v>0</v>
      </c>
      <c r="N120" s="25"/>
      <c r="O120" s="26"/>
      <c r="P120" s="26"/>
      <c r="Q120" s="30">
        <f t="shared" si="6"/>
        <v>0</v>
      </c>
    </row>
    <row r="121" spans="1:17">
      <c r="A121" s="10">
        <v>112</v>
      </c>
      <c r="B121" s="11" t="s">
        <v>235</v>
      </c>
      <c r="C121" s="12" t="s">
        <v>28</v>
      </c>
      <c r="D121" s="11"/>
      <c r="E121" s="13" t="s">
        <v>44</v>
      </c>
      <c r="F121" s="51" t="s">
        <v>236</v>
      </c>
      <c r="G121" s="33" t="s">
        <v>31</v>
      </c>
      <c r="H121" s="53"/>
      <c r="I121" s="25"/>
      <c r="J121" s="25"/>
      <c r="K121" s="26"/>
      <c r="L121" s="26"/>
      <c r="M121" s="27">
        <f t="shared" si="5"/>
        <v>0</v>
      </c>
      <c r="N121" s="25"/>
      <c r="O121" s="26"/>
      <c r="P121" s="26"/>
      <c r="Q121" s="30">
        <f t="shared" si="6"/>
        <v>0</v>
      </c>
    </row>
    <row r="122" spans="1:17">
      <c r="A122" s="10">
        <v>113</v>
      </c>
      <c r="B122" s="11" t="s">
        <v>235</v>
      </c>
      <c r="C122" s="12" t="s">
        <v>28</v>
      </c>
      <c r="D122" s="11"/>
      <c r="E122" s="13" t="s">
        <v>44</v>
      </c>
      <c r="F122" s="51" t="s">
        <v>237</v>
      </c>
      <c r="G122" s="33" t="s">
        <v>47</v>
      </c>
      <c r="H122" s="53">
        <v>1</v>
      </c>
      <c r="I122" s="25"/>
      <c r="J122" s="25"/>
      <c r="K122" s="26"/>
      <c r="L122" s="26"/>
      <c r="M122" s="27">
        <f t="shared" si="5"/>
        <v>0</v>
      </c>
      <c r="N122" s="25"/>
      <c r="O122" s="26"/>
      <c r="P122" s="26"/>
      <c r="Q122" s="30">
        <f t="shared" si="6"/>
        <v>0</v>
      </c>
    </row>
    <row r="123" spans="1:17">
      <c r="A123" s="10">
        <v>114</v>
      </c>
      <c r="B123" s="11" t="s">
        <v>238</v>
      </c>
      <c r="C123" s="12" t="s">
        <v>28</v>
      </c>
      <c r="D123" s="11"/>
      <c r="E123" s="13" t="s">
        <v>100</v>
      </c>
      <c r="F123" s="51" t="s">
        <v>239</v>
      </c>
      <c r="G123" s="33" t="s">
        <v>31</v>
      </c>
      <c r="H123" s="53"/>
      <c r="I123" s="25"/>
      <c r="J123" s="25"/>
      <c r="K123" s="26"/>
      <c r="L123" s="26"/>
      <c r="M123" s="27">
        <f t="shared" si="5"/>
        <v>0</v>
      </c>
      <c r="N123" s="25"/>
      <c r="O123" s="26"/>
      <c r="P123" s="26"/>
      <c r="Q123" s="30">
        <f t="shared" si="6"/>
        <v>0</v>
      </c>
    </row>
    <row r="124" spans="1:17">
      <c r="A124" s="10">
        <v>115</v>
      </c>
      <c r="B124" s="11" t="s">
        <v>238</v>
      </c>
      <c r="C124" s="12" t="s">
        <v>28</v>
      </c>
      <c r="D124" s="11"/>
      <c r="E124" s="13" t="s">
        <v>100</v>
      </c>
      <c r="F124" s="51" t="s">
        <v>240</v>
      </c>
      <c r="G124" s="33" t="s">
        <v>47</v>
      </c>
      <c r="H124" s="53"/>
      <c r="I124" s="25"/>
      <c r="J124" s="25"/>
      <c r="K124" s="26"/>
      <c r="L124" s="26"/>
      <c r="M124" s="27">
        <f t="shared" si="5"/>
        <v>0</v>
      </c>
      <c r="N124" s="25"/>
      <c r="O124" s="26"/>
      <c r="P124" s="26"/>
      <c r="Q124" s="30">
        <f t="shared" si="6"/>
        <v>0</v>
      </c>
    </row>
    <row r="125" spans="1:17">
      <c r="A125" s="10">
        <v>116</v>
      </c>
      <c r="B125" s="11" t="s">
        <v>241</v>
      </c>
      <c r="C125" s="12" t="s">
        <v>28</v>
      </c>
      <c r="D125" s="11"/>
      <c r="E125" s="13" t="s">
        <v>242</v>
      </c>
      <c r="F125" s="51" t="s">
        <v>243</v>
      </c>
      <c r="G125" s="33" t="s">
        <v>31</v>
      </c>
      <c r="H125" s="53"/>
      <c r="I125" s="25"/>
      <c r="J125" s="25"/>
      <c r="K125" s="26"/>
      <c r="L125" s="26"/>
      <c r="M125" s="27">
        <f t="shared" si="5"/>
        <v>0</v>
      </c>
      <c r="N125" s="25"/>
      <c r="O125" s="26"/>
      <c r="P125" s="26"/>
      <c r="Q125" s="30">
        <f t="shared" si="6"/>
        <v>0</v>
      </c>
    </row>
    <row r="126" spans="1:17">
      <c r="A126" s="10">
        <v>117</v>
      </c>
      <c r="B126" s="11" t="s">
        <v>241</v>
      </c>
      <c r="C126" s="12" t="s">
        <v>28</v>
      </c>
      <c r="D126" s="11"/>
      <c r="E126" s="13" t="s">
        <v>242</v>
      </c>
      <c r="F126" s="51" t="s">
        <v>244</v>
      </c>
      <c r="G126" s="33" t="s">
        <v>33</v>
      </c>
      <c r="H126" s="53">
        <v>2</v>
      </c>
      <c r="I126" s="25"/>
      <c r="J126" s="25"/>
      <c r="K126" s="26"/>
      <c r="L126" s="26"/>
      <c r="M126" s="27">
        <f t="shared" si="5"/>
        <v>0</v>
      </c>
      <c r="N126" s="25"/>
      <c r="O126" s="26"/>
      <c r="P126" s="26"/>
      <c r="Q126" s="30">
        <f t="shared" si="6"/>
        <v>0</v>
      </c>
    </row>
    <row r="127" spans="1:17">
      <c r="A127" s="10">
        <v>118</v>
      </c>
      <c r="B127" s="11" t="s">
        <v>245</v>
      </c>
      <c r="C127" s="12" t="s">
        <v>28</v>
      </c>
      <c r="D127" s="11"/>
      <c r="E127" s="13" t="s">
        <v>106</v>
      </c>
      <c r="F127" s="51" t="s">
        <v>246</v>
      </c>
      <c r="G127" s="33" t="s">
        <v>31</v>
      </c>
      <c r="H127" s="53"/>
      <c r="I127" s="25"/>
      <c r="J127" s="25"/>
      <c r="K127" s="26"/>
      <c r="L127" s="26"/>
      <c r="M127" s="27">
        <f t="shared" si="5"/>
        <v>0</v>
      </c>
      <c r="N127" s="25"/>
      <c r="O127" s="26"/>
      <c r="P127" s="26"/>
      <c r="Q127" s="30">
        <f t="shared" si="6"/>
        <v>0</v>
      </c>
    </row>
    <row r="128" spans="1:17">
      <c r="A128" s="10">
        <v>119</v>
      </c>
      <c r="B128" s="11" t="s">
        <v>245</v>
      </c>
      <c r="C128" s="12" t="s">
        <v>28</v>
      </c>
      <c r="D128" s="11"/>
      <c r="E128" s="13" t="s">
        <v>106</v>
      </c>
      <c r="F128" s="51" t="s">
        <v>247</v>
      </c>
      <c r="G128" s="33" t="s">
        <v>33</v>
      </c>
      <c r="H128" s="53">
        <v>2</v>
      </c>
      <c r="I128" s="25"/>
      <c r="J128" s="25"/>
      <c r="K128" s="26"/>
      <c r="L128" s="26"/>
      <c r="M128" s="27">
        <f t="shared" si="5"/>
        <v>0</v>
      </c>
      <c r="N128" s="25"/>
      <c r="O128" s="26"/>
      <c r="P128" s="26"/>
      <c r="Q128" s="30">
        <f t="shared" si="6"/>
        <v>0</v>
      </c>
    </row>
    <row r="129" spans="1:17">
      <c r="A129" s="10">
        <v>120</v>
      </c>
      <c r="B129" s="11" t="s">
        <v>248</v>
      </c>
      <c r="C129" s="12" t="s">
        <v>28</v>
      </c>
      <c r="D129" s="11"/>
      <c r="E129" s="13" t="s">
        <v>35</v>
      </c>
      <c r="F129" s="51" t="s">
        <v>249</v>
      </c>
      <c r="G129" s="33" t="s">
        <v>31</v>
      </c>
      <c r="H129" s="53">
        <v>2</v>
      </c>
      <c r="I129" s="25"/>
      <c r="J129" s="25"/>
      <c r="K129" s="26"/>
      <c r="L129" s="26"/>
      <c r="M129" s="27">
        <f t="shared" si="5"/>
        <v>0</v>
      </c>
      <c r="N129" s="25">
        <v>-1</v>
      </c>
      <c r="O129" s="26"/>
      <c r="P129" s="26"/>
      <c r="Q129" s="30">
        <f t="shared" si="6"/>
        <v>0</v>
      </c>
    </row>
    <row r="130" spans="1:17">
      <c r="A130" s="10">
        <v>121</v>
      </c>
      <c r="B130" s="11" t="s">
        <v>248</v>
      </c>
      <c r="C130" s="12" t="s">
        <v>28</v>
      </c>
      <c r="D130" s="11"/>
      <c r="E130" s="13" t="s">
        <v>35</v>
      </c>
      <c r="F130" s="51" t="s">
        <v>250</v>
      </c>
      <c r="G130" s="33" t="s">
        <v>33</v>
      </c>
      <c r="H130" s="53">
        <v>2</v>
      </c>
      <c r="I130" s="25"/>
      <c r="J130" s="25"/>
      <c r="K130" s="26"/>
      <c r="L130" s="26"/>
      <c r="M130" s="27">
        <f t="shared" si="5"/>
        <v>0</v>
      </c>
      <c r="N130" s="25"/>
      <c r="O130" s="26"/>
      <c r="P130" s="26"/>
      <c r="Q130" s="30">
        <f t="shared" si="6"/>
        <v>0</v>
      </c>
    </row>
    <row r="131" spans="1:17">
      <c r="A131" s="10">
        <v>122</v>
      </c>
      <c r="B131" s="11" t="s">
        <v>251</v>
      </c>
      <c r="C131" s="12" t="s">
        <v>28</v>
      </c>
      <c r="D131" s="11"/>
      <c r="E131" s="13" t="s">
        <v>37</v>
      </c>
      <c r="F131" s="51" t="s">
        <v>252</v>
      </c>
      <c r="G131" s="33" t="s">
        <v>31</v>
      </c>
      <c r="H131" s="53"/>
      <c r="I131" s="25"/>
      <c r="J131" s="25"/>
      <c r="K131" s="26"/>
      <c r="L131" s="26"/>
      <c r="M131" s="27">
        <f t="shared" si="5"/>
        <v>0</v>
      </c>
      <c r="N131" s="25"/>
      <c r="O131" s="26"/>
      <c r="P131" s="26"/>
      <c r="Q131" s="30">
        <f t="shared" si="6"/>
        <v>0</v>
      </c>
    </row>
    <row r="132" spans="1:17">
      <c r="A132" s="10">
        <v>123</v>
      </c>
      <c r="B132" s="11" t="s">
        <v>251</v>
      </c>
      <c r="C132" s="12" t="s">
        <v>28</v>
      </c>
      <c r="D132" s="11"/>
      <c r="E132" s="13" t="s">
        <v>37</v>
      </c>
      <c r="F132" s="51" t="s">
        <v>355</v>
      </c>
      <c r="G132" s="33" t="s">
        <v>51</v>
      </c>
      <c r="H132" s="53"/>
      <c r="I132" s="25"/>
      <c r="J132" s="25"/>
      <c r="K132" s="26"/>
      <c r="L132" s="26"/>
      <c r="M132" s="27">
        <f t="shared" si="5"/>
        <v>0</v>
      </c>
      <c r="N132" s="25"/>
      <c r="O132" s="26"/>
      <c r="P132" s="26"/>
      <c r="Q132" s="30">
        <f t="shared" si="6"/>
        <v>0</v>
      </c>
    </row>
    <row r="133" spans="1:17">
      <c r="A133" s="10">
        <v>124</v>
      </c>
      <c r="B133" s="11" t="s">
        <v>254</v>
      </c>
      <c r="C133" s="12" t="s">
        <v>28</v>
      </c>
      <c r="D133" s="11"/>
      <c r="E133" s="13" t="s">
        <v>37</v>
      </c>
      <c r="F133" s="51" t="s">
        <v>255</v>
      </c>
      <c r="G133" s="33" t="s">
        <v>31</v>
      </c>
      <c r="H133" s="53"/>
      <c r="I133" s="25"/>
      <c r="J133" s="25"/>
      <c r="K133" s="26"/>
      <c r="L133" s="26"/>
      <c r="M133" s="27">
        <f t="shared" si="5"/>
        <v>0</v>
      </c>
      <c r="N133" s="25"/>
      <c r="O133" s="26"/>
      <c r="P133" s="26"/>
      <c r="Q133" s="30">
        <f t="shared" si="6"/>
        <v>0</v>
      </c>
    </row>
    <row r="134" spans="1:17">
      <c r="A134" s="10">
        <v>125</v>
      </c>
      <c r="B134" s="11" t="s">
        <v>254</v>
      </c>
      <c r="C134" s="12" t="s">
        <v>28</v>
      </c>
      <c r="D134" s="11"/>
      <c r="E134" s="13" t="s">
        <v>37</v>
      </c>
      <c r="F134" s="51" t="s">
        <v>341</v>
      </c>
      <c r="G134" s="33" t="s">
        <v>51</v>
      </c>
      <c r="H134" s="53"/>
      <c r="I134" s="25"/>
      <c r="J134" s="25"/>
      <c r="K134" s="26"/>
      <c r="L134" s="26"/>
      <c r="M134" s="27">
        <f t="shared" si="5"/>
        <v>0</v>
      </c>
      <c r="N134" s="25"/>
      <c r="O134" s="26"/>
      <c r="P134" s="26"/>
      <c r="Q134" s="30">
        <f t="shared" si="6"/>
        <v>0</v>
      </c>
    </row>
    <row r="135" spans="1:17">
      <c r="A135" s="10">
        <v>126</v>
      </c>
      <c r="B135" s="11" t="s">
        <v>257</v>
      </c>
      <c r="C135" s="12" t="s">
        <v>28</v>
      </c>
      <c r="D135" s="11"/>
      <c r="E135" s="13" t="s">
        <v>37</v>
      </c>
      <c r="F135" s="54">
        <v>125</v>
      </c>
      <c r="G135" s="33" t="s">
        <v>31</v>
      </c>
      <c r="H135" s="53"/>
      <c r="I135" s="25"/>
      <c r="J135" s="25"/>
      <c r="K135" s="26"/>
      <c r="L135" s="26"/>
      <c r="M135" s="27">
        <f t="shared" si="5"/>
        <v>0</v>
      </c>
      <c r="N135" s="25"/>
      <c r="O135" s="26"/>
      <c r="P135" s="26"/>
      <c r="Q135" s="30">
        <f t="shared" si="6"/>
        <v>0</v>
      </c>
    </row>
    <row r="136" spans="1:17">
      <c r="A136" s="10">
        <v>127</v>
      </c>
      <c r="B136" s="11" t="s">
        <v>257</v>
      </c>
      <c r="C136" s="12" t="s">
        <v>28</v>
      </c>
      <c r="D136" s="11"/>
      <c r="E136" s="13" t="s">
        <v>37</v>
      </c>
      <c r="F136" s="51" t="s">
        <v>364</v>
      </c>
      <c r="G136" s="33" t="s">
        <v>51</v>
      </c>
      <c r="H136" s="53">
        <v>2</v>
      </c>
      <c r="I136" s="25"/>
      <c r="J136" s="25"/>
      <c r="K136" s="26"/>
      <c r="L136" s="26"/>
      <c r="M136" s="27">
        <f t="shared" si="5"/>
        <v>0</v>
      </c>
      <c r="N136" s="25"/>
      <c r="O136" s="26"/>
      <c r="P136" s="26"/>
      <c r="Q136" s="30">
        <f t="shared" si="6"/>
        <v>0</v>
      </c>
    </row>
    <row r="137" spans="1:17">
      <c r="A137" s="10">
        <v>128</v>
      </c>
      <c r="B137" s="11" t="s">
        <v>259</v>
      </c>
      <c r="C137" s="12" t="s">
        <v>28</v>
      </c>
      <c r="D137" s="11"/>
      <c r="E137" s="13" t="s">
        <v>37</v>
      </c>
      <c r="F137" s="54">
        <v>126</v>
      </c>
      <c r="G137" s="33" t="s">
        <v>31</v>
      </c>
      <c r="H137" s="53"/>
      <c r="I137" s="25"/>
      <c r="J137" s="25"/>
      <c r="K137" s="26"/>
      <c r="L137" s="26"/>
      <c r="M137" s="27">
        <f t="shared" si="5"/>
        <v>0</v>
      </c>
      <c r="N137" s="25"/>
      <c r="O137" s="26"/>
      <c r="P137" s="26"/>
      <c r="Q137" s="30">
        <f t="shared" si="6"/>
        <v>0</v>
      </c>
    </row>
    <row r="138" spans="1:17">
      <c r="A138" s="10">
        <v>129</v>
      </c>
      <c r="B138" s="11" t="s">
        <v>260</v>
      </c>
      <c r="C138" s="12" t="s">
        <v>28</v>
      </c>
      <c r="D138" s="11"/>
      <c r="E138" s="13" t="s">
        <v>37</v>
      </c>
      <c r="F138" s="54">
        <v>127</v>
      </c>
      <c r="G138" s="33" t="s">
        <v>31</v>
      </c>
      <c r="H138" s="53"/>
      <c r="I138" s="25"/>
      <c r="J138" s="25"/>
      <c r="K138" s="26"/>
      <c r="L138" s="26"/>
      <c r="M138" s="27">
        <f t="shared" si="5"/>
        <v>0</v>
      </c>
      <c r="N138" s="25"/>
      <c r="O138" s="26"/>
      <c r="P138" s="26"/>
      <c r="Q138" s="30">
        <f t="shared" si="6"/>
        <v>0</v>
      </c>
    </row>
    <row r="139" spans="1:17">
      <c r="A139" s="10">
        <v>130</v>
      </c>
      <c r="B139" s="11" t="s">
        <v>260</v>
      </c>
      <c r="C139" s="12" t="s">
        <v>28</v>
      </c>
      <c r="D139" s="11"/>
      <c r="E139" s="13" t="s">
        <v>37</v>
      </c>
      <c r="F139" s="51" t="s">
        <v>356</v>
      </c>
      <c r="G139" s="33" t="s">
        <v>51</v>
      </c>
      <c r="H139" s="53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262</v>
      </c>
      <c r="C140" s="12" t="s">
        <v>28</v>
      </c>
      <c r="D140" s="11"/>
      <c r="E140" s="13" t="s">
        <v>37</v>
      </c>
      <c r="F140" s="54">
        <v>128</v>
      </c>
      <c r="G140" s="33" t="s">
        <v>31</v>
      </c>
      <c r="H140" s="53"/>
      <c r="I140" s="25"/>
      <c r="J140" s="25"/>
      <c r="K140" s="26"/>
      <c r="L140" s="26"/>
      <c r="M140" s="27">
        <f t="shared" si="5"/>
        <v>0</v>
      </c>
      <c r="N140" s="25">
        <v>-1</v>
      </c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262</v>
      </c>
      <c r="C141" s="12" t="s">
        <v>28</v>
      </c>
      <c r="D141" s="11"/>
      <c r="E141" s="13" t="s">
        <v>37</v>
      </c>
      <c r="F141" s="51" t="s">
        <v>342</v>
      </c>
      <c r="G141" s="33" t="s">
        <v>51</v>
      </c>
      <c r="H141" s="53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264</v>
      </c>
      <c r="C142" s="12" t="s">
        <v>28</v>
      </c>
      <c r="D142" s="11"/>
      <c r="E142" s="13" t="s">
        <v>44</v>
      </c>
      <c r="F142" s="51" t="s">
        <v>265</v>
      </c>
      <c r="G142" s="33" t="s">
        <v>31</v>
      </c>
      <c r="H142" s="53">
        <v>2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264</v>
      </c>
      <c r="C143" s="12" t="s">
        <v>28</v>
      </c>
      <c r="D143" s="11"/>
      <c r="E143" s="13" t="s">
        <v>44</v>
      </c>
      <c r="F143" s="51" t="s">
        <v>266</v>
      </c>
      <c r="G143" s="33" t="s">
        <v>47</v>
      </c>
      <c r="H143" s="53">
        <v>1</v>
      </c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267</v>
      </c>
      <c r="C144" s="12" t="s">
        <v>28</v>
      </c>
      <c r="D144" s="11"/>
      <c r="E144" s="13" t="s">
        <v>91</v>
      </c>
      <c r="F144" s="51" t="s">
        <v>268</v>
      </c>
      <c r="G144" s="33" t="s">
        <v>31</v>
      </c>
      <c r="H144" s="53">
        <v>1</v>
      </c>
      <c r="I144" s="25"/>
      <c r="J144" s="25"/>
      <c r="K144" s="26"/>
      <c r="L144" s="26"/>
      <c r="M144" s="27">
        <f t="shared" si="5"/>
        <v>0</v>
      </c>
      <c r="N144" s="25">
        <v>-2</v>
      </c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267</v>
      </c>
      <c r="C145" s="12" t="s">
        <v>28</v>
      </c>
      <c r="D145" s="11"/>
      <c r="E145" s="13" t="s">
        <v>91</v>
      </c>
      <c r="F145" s="51" t="s">
        <v>365</v>
      </c>
      <c r="G145" s="33" t="s">
        <v>51</v>
      </c>
      <c r="H145" s="53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270</v>
      </c>
      <c r="C146" s="12" t="s">
        <v>28</v>
      </c>
      <c r="D146" s="11"/>
      <c r="E146" s="13" t="s">
        <v>37</v>
      </c>
      <c r="F146" s="54">
        <v>131</v>
      </c>
      <c r="G146" s="33" t="s">
        <v>31</v>
      </c>
      <c r="H146" s="53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 s="2" customFormat="1" ht="12.75">
      <c r="A147" s="10">
        <v>138</v>
      </c>
      <c r="B147" s="11" t="s">
        <v>271</v>
      </c>
      <c r="C147" s="12" t="s">
        <v>28</v>
      </c>
      <c r="D147" s="11"/>
      <c r="E147" s="13" t="s">
        <v>37</v>
      </c>
      <c r="F147" s="54">
        <v>132</v>
      </c>
      <c r="G147" s="33" t="s">
        <v>31</v>
      </c>
      <c r="H147" s="53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272</v>
      </c>
      <c r="C148" s="12" t="s">
        <v>28</v>
      </c>
      <c r="D148" s="11"/>
      <c r="E148" s="13" t="s">
        <v>37</v>
      </c>
      <c r="F148" s="51" t="s">
        <v>273</v>
      </c>
      <c r="G148" s="33" t="s">
        <v>31</v>
      </c>
      <c r="H148" s="53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33" t="s">
        <v>274</v>
      </c>
      <c r="C149" s="7" t="s">
        <v>28</v>
      </c>
      <c r="D149" s="7"/>
      <c r="E149" s="33" t="s">
        <v>53</v>
      </c>
      <c r="F149" s="51" t="s">
        <v>275</v>
      </c>
      <c r="G149" s="33" t="s">
        <v>31</v>
      </c>
      <c r="H149" s="53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33" t="s">
        <v>274</v>
      </c>
      <c r="C150" s="7" t="s">
        <v>28</v>
      </c>
      <c r="D150" s="33"/>
      <c r="E150" s="33" t="s">
        <v>53</v>
      </c>
      <c r="F150" s="51" t="s">
        <v>276</v>
      </c>
      <c r="G150" s="33" t="s">
        <v>56</v>
      </c>
      <c r="H150" s="53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33" t="s">
        <v>277</v>
      </c>
      <c r="C151" s="7" t="s">
        <v>28</v>
      </c>
      <c r="D151" s="33"/>
      <c r="E151" s="33" t="s">
        <v>195</v>
      </c>
      <c r="F151" s="51" t="s">
        <v>278</v>
      </c>
      <c r="G151" s="33" t="s">
        <v>31</v>
      </c>
      <c r="H151" s="53"/>
      <c r="I151" s="25"/>
      <c r="J151" s="25"/>
      <c r="K151" s="26"/>
      <c r="L151" s="26"/>
      <c r="M151" s="27">
        <f t="shared" si="5"/>
        <v>0</v>
      </c>
      <c r="N151" s="25">
        <v>-2</v>
      </c>
      <c r="O151" s="26"/>
      <c r="P151" s="26"/>
      <c r="Q151" s="30">
        <f t="shared" si="6"/>
        <v>0</v>
      </c>
    </row>
    <row r="152" spans="1:17">
      <c r="A152" s="10">
        <v>143</v>
      </c>
      <c r="B152" s="33" t="s">
        <v>280</v>
      </c>
      <c r="C152" s="7" t="s">
        <v>28</v>
      </c>
      <c r="D152" s="33"/>
      <c r="E152" s="33" t="s">
        <v>195</v>
      </c>
      <c r="F152" s="51" t="s">
        <v>281</v>
      </c>
      <c r="G152" s="33" t="s">
        <v>31</v>
      </c>
      <c r="H152" s="53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33" t="s">
        <v>280</v>
      </c>
      <c r="C153" s="7" t="s">
        <v>28</v>
      </c>
      <c r="D153" s="33"/>
      <c r="E153" s="33" t="s">
        <v>195</v>
      </c>
      <c r="F153" s="51" t="s">
        <v>282</v>
      </c>
      <c r="G153" s="33" t="s">
        <v>56</v>
      </c>
      <c r="H153" s="53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33" t="s">
        <v>283</v>
      </c>
      <c r="C154" s="7" t="s">
        <v>28</v>
      </c>
      <c r="D154" s="33"/>
      <c r="E154" s="33" t="s">
        <v>37</v>
      </c>
      <c r="F154" s="51" t="s">
        <v>284</v>
      </c>
      <c r="G154" s="33" t="s">
        <v>31</v>
      </c>
      <c r="H154" s="53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286</v>
      </c>
      <c r="C155" s="7" t="s">
        <v>28</v>
      </c>
      <c r="D155" s="33"/>
      <c r="E155" s="33" t="s">
        <v>37</v>
      </c>
      <c r="F155" s="51" t="s">
        <v>287</v>
      </c>
      <c r="G155" s="33" t="s">
        <v>31</v>
      </c>
      <c r="H155" s="53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286</v>
      </c>
      <c r="C156" s="7" t="s">
        <v>28</v>
      </c>
      <c r="D156" s="33"/>
      <c r="E156" s="33" t="s">
        <v>37</v>
      </c>
      <c r="F156" s="51" t="s">
        <v>366</v>
      </c>
      <c r="G156" s="33" t="s">
        <v>51</v>
      </c>
      <c r="H156" s="53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289</v>
      </c>
      <c r="C157" s="7" t="s">
        <v>28</v>
      </c>
      <c r="D157" s="33"/>
      <c r="E157" s="33" t="s">
        <v>53</v>
      </c>
      <c r="F157" s="51" t="s">
        <v>290</v>
      </c>
      <c r="G157" s="33" t="s">
        <v>31</v>
      </c>
      <c r="H157" s="53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4" t="s">
        <v>289</v>
      </c>
      <c r="C158" s="29" t="s">
        <v>28</v>
      </c>
      <c r="D158" s="34"/>
      <c r="E158" s="34" t="s">
        <v>53</v>
      </c>
      <c r="F158" s="51" t="s">
        <v>291</v>
      </c>
      <c r="G158" s="34" t="s">
        <v>56</v>
      </c>
      <c r="H158" s="53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4" t="s">
        <v>292</v>
      </c>
      <c r="C159" s="29" t="s">
        <v>28</v>
      </c>
      <c r="D159" s="34"/>
      <c r="E159" s="34" t="s">
        <v>37</v>
      </c>
      <c r="F159" s="54">
        <v>140</v>
      </c>
      <c r="G159" s="34" t="s">
        <v>31</v>
      </c>
      <c r="H159" s="53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4" t="s">
        <v>292</v>
      </c>
      <c r="C160" s="29" t="s">
        <v>28</v>
      </c>
      <c r="D160" s="34"/>
      <c r="E160" s="34" t="s">
        <v>37</v>
      </c>
      <c r="F160" s="51" t="s">
        <v>360</v>
      </c>
      <c r="G160" s="34" t="s">
        <v>51</v>
      </c>
      <c r="H160" s="53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4" t="s">
        <v>294</v>
      </c>
      <c r="C161" s="29" t="s">
        <v>28</v>
      </c>
      <c r="D161" s="34"/>
      <c r="E161" s="34" t="s">
        <v>295</v>
      </c>
      <c r="F161" s="55">
        <v>141</v>
      </c>
      <c r="G161" s="34" t="s">
        <v>31</v>
      </c>
      <c r="H161" s="53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4" t="s">
        <v>296</v>
      </c>
      <c r="C162" s="29" t="s">
        <v>28</v>
      </c>
      <c r="D162" s="34"/>
      <c r="E162" s="34" t="s">
        <v>37</v>
      </c>
      <c r="F162" s="51" t="s">
        <v>297</v>
      </c>
      <c r="G162" s="34" t="s">
        <v>31</v>
      </c>
      <c r="H162" s="53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4" t="s">
        <v>298</v>
      </c>
      <c r="C163" s="29" t="s">
        <v>28</v>
      </c>
      <c r="D163" s="34"/>
      <c r="E163" s="34" t="s">
        <v>37</v>
      </c>
      <c r="F163" s="51" t="s">
        <v>299</v>
      </c>
      <c r="G163" s="34" t="s">
        <v>31</v>
      </c>
      <c r="H163" s="53">
        <v>3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4" t="s">
        <v>301</v>
      </c>
      <c r="C164" s="29" t="s">
        <v>28</v>
      </c>
      <c r="D164" s="34"/>
      <c r="E164" s="34" t="s">
        <v>37</v>
      </c>
      <c r="F164" s="51" t="s">
        <v>367</v>
      </c>
      <c r="G164" s="34" t="s">
        <v>51</v>
      </c>
      <c r="H164" s="53">
        <v>2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 ht="12.75" customHeight="1">
      <c r="A165" s="83" t="s">
        <v>311</v>
      </c>
      <c r="B165" s="83"/>
      <c r="C165" s="83"/>
      <c r="D165" s="83"/>
      <c r="E165" s="83"/>
      <c r="F165" s="83"/>
      <c r="G165" s="83"/>
      <c r="H165" s="46">
        <f t="shared" ref="H165:Q165" si="7">SUM(H10:H164)</f>
        <v>92</v>
      </c>
      <c r="I165" s="46">
        <f t="shared" si="7"/>
        <v>0</v>
      </c>
      <c r="J165" s="46">
        <f t="shared" si="7"/>
        <v>0</v>
      </c>
      <c r="K165" s="56">
        <f t="shared" si="7"/>
        <v>0</v>
      </c>
      <c r="L165" s="56">
        <f t="shared" si="7"/>
        <v>0</v>
      </c>
      <c r="M165" s="56">
        <f t="shared" si="7"/>
        <v>0</v>
      </c>
      <c r="N165" s="46">
        <f t="shared" si="7"/>
        <v>-36</v>
      </c>
      <c r="O165" s="56">
        <f t="shared" si="7"/>
        <v>0</v>
      </c>
      <c r="P165" s="56">
        <f t="shared" si="7"/>
        <v>0</v>
      </c>
      <c r="Q165" s="56">
        <f t="shared" si="7"/>
        <v>0</v>
      </c>
    </row>
  </sheetData>
  <mergeCells count="8">
    <mergeCell ref="A165:G165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15" workbookViewId="0">
      <selection activeCell="H142" sqref="H14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>
        <v>1</v>
      </c>
      <c r="K10" s="26">
        <v>2330.52</v>
      </c>
      <c r="L10" s="26">
        <v>2993.39</v>
      </c>
      <c r="M10" s="27">
        <f t="shared" ref="M10:M73" si="1">K10-L10</f>
        <v>-662.86999999999989</v>
      </c>
      <c r="N10" s="25"/>
      <c r="O10" s="26"/>
      <c r="P10" s="26">
        <v>3363.27</v>
      </c>
      <c r="Q10" s="30">
        <f t="shared" ref="Q10:Q73" si="2">O10-P10</f>
        <v>-3363.27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3</v>
      </c>
      <c r="J11" s="25">
        <v>3</v>
      </c>
      <c r="K11" s="26">
        <v>4883.8900000000003</v>
      </c>
      <c r="L11" s="26">
        <v>4883.8900000000003</v>
      </c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>
        <v>2</v>
      </c>
      <c r="J14" s="25">
        <v>3</v>
      </c>
      <c r="K14" s="26">
        <f>310.99+1806.05</f>
        <v>2117.04</v>
      </c>
      <c r="L14" s="26">
        <v>1779.07</v>
      </c>
      <c r="M14" s="27">
        <f t="shared" si="1"/>
        <v>337.97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>
        <v>1</v>
      </c>
      <c r="J15" s="25">
        <v>2</v>
      </c>
      <c r="K15" s="26">
        <v>1478.76</v>
      </c>
      <c r="L15" s="26"/>
      <c r="M15" s="27">
        <f t="shared" si="1"/>
        <v>1478.76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/>
      <c r="I18" s="25"/>
      <c r="J18" s="25">
        <v>2</v>
      </c>
      <c r="K18" s="26">
        <f>363.41+572.56</f>
        <v>935.97</v>
      </c>
      <c r="L18" s="26">
        <v>5453.71</v>
      </c>
      <c r="M18" s="27">
        <f t="shared" si="1"/>
        <v>-4517.74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2</v>
      </c>
      <c r="I19" s="25"/>
      <c r="J19" s="25"/>
      <c r="K19" s="26">
        <v>704.8</v>
      </c>
      <c r="L19" s="26"/>
      <c r="M19" s="27">
        <f t="shared" si="1"/>
        <v>704.8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>
        <v>882.42</v>
      </c>
      <c r="M20" s="27">
        <f t="shared" si="1"/>
        <v>-882.42</v>
      </c>
      <c r="N20" s="25"/>
      <c r="O20" s="26"/>
      <c r="P20" s="26">
        <v>1010.4</v>
      </c>
      <c r="Q20" s="30">
        <f t="shared" si="2"/>
        <v>-1010.4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>
        <v>589.4</v>
      </c>
      <c r="L21" s="26">
        <v>589.4</v>
      </c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>
        <v>3</v>
      </c>
      <c r="J22" s="25">
        <v>3</v>
      </c>
      <c r="K22" s="26">
        <v>2095.88</v>
      </c>
      <c r="L22" s="26">
        <v>202.08</v>
      </c>
      <c r="M22" s="27">
        <f t="shared" si="1"/>
        <v>1893.8000000000002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>
        <v>3</v>
      </c>
      <c r="J23" s="25">
        <v>3</v>
      </c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>
        <v>1</v>
      </c>
      <c r="J24" s="25">
        <v>1</v>
      </c>
      <c r="K24" s="26">
        <v>666.86</v>
      </c>
      <c r="L24" s="26">
        <v>2619.4699999999998</v>
      </c>
      <c r="M24" s="27">
        <f t="shared" si="1"/>
        <v>-1952.6099999999997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>
        <v>1</v>
      </c>
      <c r="J25" s="25">
        <v>1</v>
      </c>
      <c r="K25" s="26">
        <v>1010.4</v>
      </c>
      <c r="L25" s="26"/>
      <c r="M25" s="27">
        <f t="shared" si="1"/>
        <v>1010.4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>
        <v>1</v>
      </c>
      <c r="J26" s="25">
        <v>1</v>
      </c>
      <c r="K26" s="26">
        <v>299.54000000000002</v>
      </c>
      <c r="L26" s="26">
        <v>3537.92</v>
      </c>
      <c r="M26" s="27">
        <f t="shared" si="1"/>
        <v>-3238.38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-2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>
        <v>1</v>
      </c>
      <c r="J31" s="25">
        <v>1</v>
      </c>
      <c r="K31" s="26">
        <v>1010.4</v>
      </c>
      <c r="L31" s="26">
        <v>1241.1099999999999</v>
      </c>
      <c r="M31" s="27">
        <f t="shared" si="1"/>
        <v>-230.70999999999992</v>
      </c>
      <c r="N31" s="25"/>
      <c r="O31" s="26"/>
      <c r="P31" s="26">
        <v>2178.89</v>
      </c>
      <c r="Q31" s="30">
        <f t="shared" si="2"/>
        <v>-2178.89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>
        <v>1982.93</v>
      </c>
      <c r="M33" s="27">
        <f t="shared" si="1"/>
        <v>-1982.93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>
        <v>500.15</v>
      </c>
      <c r="M35" s="27">
        <f t="shared" si="1"/>
        <v>-500.15</v>
      </c>
      <c r="N35" s="25">
        <v>1</v>
      </c>
      <c r="O35" s="26">
        <v>1069.29</v>
      </c>
      <c r="P35" s="26"/>
      <c r="Q35" s="30">
        <f t="shared" si="2"/>
        <v>1069.29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>
        <v>1</v>
      </c>
      <c r="J36" s="25">
        <v>2</v>
      </c>
      <c r="K36" s="26">
        <v>5248.53</v>
      </c>
      <c r="L36" s="26">
        <v>2833.76</v>
      </c>
      <c r="M36" s="27">
        <f t="shared" si="1"/>
        <v>2414.7699999999995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>
        <v>2</v>
      </c>
      <c r="J37" s="25">
        <v>3</v>
      </c>
      <c r="K37" s="26">
        <v>6475.66</v>
      </c>
      <c r="L37" s="26">
        <v>2069.5</v>
      </c>
      <c r="M37" s="27">
        <f t="shared" si="1"/>
        <v>4406.16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>
        <v>1</v>
      </c>
      <c r="J39" s="25">
        <v>1</v>
      </c>
      <c r="K39" s="26">
        <v>12.6</v>
      </c>
      <c r="L39" s="26"/>
      <c r="M39" s="27">
        <f t="shared" si="1"/>
        <v>12.6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/>
      <c r="J40" s="25"/>
      <c r="K40" s="26"/>
      <c r="L40" s="26">
        <v>1143.2</v>
      </c>
      <c r="M40" s="27">
        <f t="shared" si="1"/>
        <v>-1143.2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>
        <v>3</v>
      </c>
      <c r="J41" s="25">
        <v>3</v>
      </c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>
        <v>1510.22</v>
      </c>
      <c r="M42" s="27">
        <f t="shared" si="1"/>
        <v>-1510.22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>
        <v>4</v>
      </c>
      <c r="J43" s="25">
        <v>4</v>
      </c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>
        <v>1</v>
      </c>
      <c r="K47" s="26">
        <v>1416.65</v>
      </c>
      <c r="L47" s="26">
        <v>3174.82</v>
      </c>
      <c r="M47" s="27">
        <f t="shared" si="1"/>
        <v>-1758.17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>
        <v>1</v>
      </c>
      <c r="J49" s="25">
        <v>1</v>
      </c>
      <c r="K49" s="26">
        <v>566.91999999999996</v>
      </c>
      <c r="L49" s="26"/>
      <c r="M49" s="27">
        <f t="shared" si="1"/>
        <v>566.91999999999996</v>
      </c>
      <c r="N49" s="25">
        <v>1</v>
      </c>
      <c r="O49" s="26">
        <v>359.45</v>
      </c>
      <c r="P49" s="26">
        <v>1640.31</v>
      </c>
      <c r="Q49" s="30">
        <f t="shared" si="2"/>
        <v>-1280.8599999999999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>
        <v>1</v>
      </c>
      <c r="J53" s="25">
        <v>1</v>
      </c>
      <c r="K53" s="28">
        <v>126.3</v>
      </c>
      <c r="L53" s="28"/>
      <c r="M53" s="27">
        <f t="shared" si="1"/>
        <v>126.3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>
        <v>1010.4</v>
      </c>
      <c r="M55" s="27">
        <f t="shared" si="1"/>
        <v>-1010.4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>
        <v>4161.2299999999996</v>
      </c>
      <c r="M56" s="27">
        <f t="shared" si="1"/>
        <v>-4161.2299999999996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>
        <v>4207.05</v>
      </c>
      <c r="M58" s="27">
        <f t="shared" si="1"/>
        <v>-4207.05</v>
      </c>
      <c r="N58" s="25"/>
      <c r="O58" s="26"/>
      <c r="P58" s="26">
        <v>687.07</v>
      </c>
      <c r="Q58" s="30">
        <f t="shared" si="2"/>
        <v>-687.07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>
        <v>1426.35</v>
      </c>
      <c r="M60" s="27">
        <f t="shared" si="1"/>
        <v>-1426.35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>
        <v>666.86</v>
      </c>
      <c r="M63" s="27">
        <f t="shared" si="1"/>
        <v>-666.86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1</v>
      </c>
      <c r="I65" s="25"/>
      <c r="J65" s="25"/>
      <c r="K65" s="26"/>
      <c r="L65" s="26">
        <v>1754.68</v>
      </c>
      <c r="M65" s="27">
        <f t="shared" si="1"/>
        <v>-1754.68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>
        <v>3239.17</v>
      </c>
      <c r="M66" s="27">
        <f t="shared" si="1"/>
        <v>-3239.17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>
        <v>1</v>
      </c>
      <c r="O68" s="26">
        <v>2505.37</v>
      </c>
      <c r="P68" s="26"/>
      <c r="Q68" s="30">
        <f t="shared" si="2"/>
        <v>2505.37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>
        <v>4</v>
      </c>
      <c r="J69" s="25">
        <v>4</v>
      </c>
      <c r="K69" s="26">
        <f>5005.8+1046.62</f>
        <v>6052.42</v>
      </c>
      <c r="L69" s="26">
        <v>4700.3</v>
      </c>
      <c r="M69" s="27">
        <f t="shared" si="1"/>
        <v>1352.12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>
        <v>1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>
        <v>9</v>
      </c>
      <c r="J72" s="25">
        <v>14</v>
      </c>
      <c r="K72" s="26">
        <v>10420.870000000001</v>
      </c>
      <c r="L72" s="26">
        <v>24420.42</v>
      </c>
      <c r="M72" s="27">
        <f t="shared" si="1"/>
        <v>-13999.549999999997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>
        <v>1</v>
      </c>
      <c r="J74" s="25">
        <v>2</v>
      </c>
      <c r="K74" s="26">
        <v>1462.55</v>
      </c>
      <c r="L74" s="26"/>
      <c r="M74" s="27">
        <f t="shared" ref="M74:M137" si="3">K74-L74</f>
        <v>1462.55</v>
      </c>
      <c r="N74" s="25">
        <v>1</v>
      </c>
      <c r="O74" s="26">
        <v>10420.870000000001</v>
      </c>
      <c r="P74" s="26"/>
      <c r="Q74" s="30">
        <f t="shared" ref="Q74:Q137" si="4">O74-P74</f>
        <v>10420.870000000001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>
        <v>1</v>
      </c>
      <c r="J76" s="25">
        <v>3</v>
      </c>
      <c r="K76" s="26">
        <v>2135.11</v>
      </c>
      <c r="L76" s="26"/>
      <c r="M76" s="27">
        <f t="shared" si="3"/>
        <v>2135.11</v>
      </c>
      <c r="N76" s="25">
        <v>1</v>
      </c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6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>
        <v>1</v>
      </c>
      <c r="J78" s="25">
        <v>2</v>
      </c>
      <c r="K78" s="26">
        <v>1215.78</v>
      </c>
      <c r="L78" s="26">
        <v>4239.6400000000003</v>
      </c>
      <c r="M78" s="27">
        <f t="shared" si="3"/>
        <v>-3023.8600000000006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>
        <v>4753.72</v>
      </c>
      <c r="M79" s="27">
        <f t="shared" si="3"/>
        <v>-4753.72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>
        <v>1059.74</v>
      </c>
      <c r="M82" s="27">
        <f t="shared" si="3"/>
        <v>-1059.74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>
        <v>1</v>
      </c>
      <c r="J84" s="25">
        <v>1</v>
      </c>
      <c r="K84" s="26">
        <v>505.2</v>
      </c>
      <c r="L84" s="26">
        <v>999.46</v>
      </c>
      <c r="M84" s="27">
        <f t="shared" si="3"/>
        <v>-494.26000000000005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>
        <v>1</v>
      </c>
      <c r="J85" s="25">
        <v>1</v>
      </c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>
        <v>2</v>
      </c>
      <c r="J88" s="25">
        <v>2</v>
      </c>
      <c r="K88" s="26">
        <v>555.72</v>
      </c>
      <c r="L88" s="26">
        <v>1718.52</v>
      </c>
      <c r="M88" s="27">
        <f t="shared" si="3"/>
        <v>-1162.8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>
        <v>2</v>
      </c>
      <c r="J90" s="25">
        <v>2</v>
      </c>
      <c r="K90" s="26">
        <v>876.6</v>
      </c>
      <c r="L90" s="26"/>
      <c r="M90" s="27">
        <f t="shared" si="3"/>
        <v>876.6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>
        <v>1</v>
      </c>
      <c r="K91" s="26">
        <v>886.73</v>
      </c>
      <c r="L91" s="26">
        <v>2119.5700000000002</v>
      </c>
      <c r="M91" s="27">
        <f t="shared" si="3"/>
        <v>-1232.8400000000001</v>
      </c>
      <c r="N91" s="25"/>
      <c r="O91" s="26"/>
      <c r="P91" s="26">
        <v>2659.87</v>
      </c>
      <c r="Q91" s="30">
        <f t="shared" si="4"/>
        <v>-2659.87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2</v>
      </c>
      <c r="I92" s="25">
        <v>1</v>
      </c>
      <c r="J92" s="25">
        <v>1</v>
      </c>
      <c r="K92" s="26">
        <v>1233.4000000000001</v>
      </c>
      <c r="L92" s="26"/>
      <c r="M92" s="27">
        <f t="shared" si="3"/>
        <v>1233.4000000000001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>
        <v>3</v>
      </c>
      <c r="J93" s="25">
        <v>5</v>
      </c>
      <c r="K93" s="26">
        <f>2426.98+1982.99+7630.32</f>
        <v>12040.29</v>
      </c>
      <c r="L93" s="26">
        <v>4967.8500000000004</v>
      </c>
      <c r="M93" s="27">
        <f t="shared" si="3"/>
        <v>7072.4400000000005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>
        <v>1</v>
      </c>
      <c r="K95" s="26">
        <v>1142.6199999999999</v>
      </c>
      <c r="L95" s="26">
        <v>3326.06</v>
      </c>
      <c r="M95" s="27">
        <f t="shared" si="3"/>
        <v>-2183.44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>
        <v>810.85</v>
      </c>
      <c r="M96" s="27">
        <f t="shared" si="3"/>
        <v>-810.85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2</v>
      </c>
      <c r="I97" s="25">
        <v>4</v>
      </c>
      <c r="J97" s="25">
        <v>4</v>
      </c>
      <c r="K97" s="26">
        <v>7664.7</v>
      </c>
      <c r="L97" s="26">
        <v>7195.84</v>
      </c>
      <c r="M97" s="27">
        <f t="shared" si="3"/>
        <v>468.85999999999967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>
        <v>2</v>
      </c>
      <c r="J99" s="25">
        <v>2</v>
      </c>
      <c r="K99" s="26">
        <v>1281.3900000000001</v>
      </c>
      <c r="L99" s="26"/>
      <c r="M99" s="27">
        <f t="shared" si="3"/>
        <v>1281.3900000000001</v>
      </c>
      <c r="N99" s="25"/>
      <c r="O99" s="26"/>
      <c r="P99" s="26">
        <v>4006.86</v>
      </c>
      <c r="Q99" s="30">
        <f t="shared" si="4"/>
        <v>-4006.86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>
        <v>1</v>
      </c>
      <c r="J100" s="25">
        <v>1</v>
      </c>
      <c r="K100" s="26">
        <v>1233.4000000000001</v>
      </c>
      <c r="L100" s="26"/>
      <c r="M100" s="27">
        <f t="shared" si="3"/>
        <v>1233.4000000000001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>
        <v>3315.79</v>
      </c>
      <c r="M101" s="27">
        <f t="shared" si="3"/>
        <v>-3315.79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>
        <v>2</v>
      </c>
      <c r="J102" s="25">
        <v>2</v>
      </c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>
        <v>1</v>
      </c>
      <c r="K103" s="28">
        <v>1184.69</v>
      </c>
      <c r="L103" s="28">
        <v>7979.19</v>
      </c>
      <c r="M103" s="27">
        <f t="shared" si="3"/>
        <v>-6794.5</v>
      </c>
      <c r="N103" s="25"/>
      <c r="O103" s="26"/>
      <c r="P103" s="26">
        <v>3169.69</v>
      </c>
      <c r="Q103" s="30">
        <f t="shared" si="4"/>
        <v>-3169.69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>
        <v>1669.69</v>
      </c>
      <c r="M104" s="27">
        <f t="shared" si="3"/>
        <v>-1669.69</v>
      </c>
      <c r="N104" s="25">
        <v>1</v>
      </c>
      <c r="O104" s="26">
        <v>4097.95</v>
      </c>
      <c r="P104" s="26"/>
      <c r="Q104" s="30">
        <f t="shared" si="4"/>
        <v>4097.95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>
        <v>1689.05</v>
      </c>
      <c r="M106" s="27">
        <f t="shared" si="3"/>
        <v>-1689.05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>
        <v>2</v>
      </c>
      <c r="J108" s="25">
        <v>5</v>
      </c>
      <c r="K108" s="26">
        <v>6205.47</v>
      </c>
      <c r="L108" s="26">
        <v>1057.97</v>
      </c>
      <c r="M108" s="27">
        <f t="shared" si="3"/>
        <v>5147.5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>
        <v>2</v>
      </c>
      <c r="J109" s="25">
        <v>2</v>
      </c>
      <c r="K109" s="26">
        <v>4227.3500000000004</v>
      </c>
      <c r="L109" s="26"/>
      <c r="M109" s="27">
        <f t="shared" si="3"/>
        <v>4227.3500000000004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>
        <v>1</v>
      </c>
      <c r="J111" s="25">
        <v>1</v>
      </c>
      <c r="K111" s="26">
        <v>2713.48</v>
      </c>
      <c r="L111" s="26"/>
      <c r="M111" s="27">
        <f t="shared" si="3"/>
        <v>2713.48</v>
      </c>
      <c r="N111" s="25"/>
      <c r="O111" s="26"/>
      <c r="P111" s="26">
        <v>926.2</v>
      </c>
      <c r="Q111" s="30">
        <f t="shared" si="4"/>
        <v>-926.2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3</v>
      </c>
      <c r="I112" s="25"/>
      <c r="J112" s="25"/>
      <c r="K112" s="26"/>
      <c r="L112" s="26">
        <v>1325.47</v>
      </c>
      <c r="M112" s="27">
        <f t="shared" si="3"/>
        <v>-1325.47</v>
      </c>
      <c r="N112" s="25"/>
      <c r="O112" s="26"/>
      <c r="P112" s="26">
        <v>6222.6</v>
      </c>
      <c r="Q112" s="30">
        <f t="shared" si="4"/>
        <v>-6222.6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/>
      <c r="I114" s="25">
        <v>3</v>
      </c>
      <c r="J114" s="25">
        <v>4</v>
      </c>
      <c r="K114" s="26">
        <v>8365.23</v>
      </c>
      <c r="L114" s="26">
        <v>5550.53</v>
      </c>
      <c r="M114" s="27">
        <f t="shared" si="3"/>
        <v>2814.7</v>
      </c>
      <c r="N114" s="25">
        <v>1</v>
      </c>
      <c r="O114" s="26">
        <v>6129.91</v>
      </c>
      <c r="P114" s="26"/>
      <c r="Q114" s="30">
        <f t="shared" si="4"/>
        <v>6129.91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>
        <v>2</v>
      </c>
      <c r="J115" s="25">
        <v>2</v>
      </c>
      <c r="K115" s="26">
        <v>956.51</v>
      </c>
      <c r="L115" s="26">
        <v>7003.78</v>
      </c>
      <c r="M115" s="27">
        <f t="shared" si="3"/>
        <v>-6047.2699999999995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2</v>
      </c>
      <c r="I116" s="25"/>
      <c r="J116" s="25"/>
      <c r="K116" s="26">
        <v>4642.88</v>
      </c>
      <c r="L116" s="26"/>
      <c r="M116" s="27">
        <f t="shared" si="3"/>
        <v>4642.88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>
        <v>4</v>
      </c>
      <c r="J117" s="25">
        <v>6</v>
      </c>
      <c r="K117" s="26">
        <v>6247.99</v>
      </c>
      <c r="L117" s="26">
        <v>9486.7800000000007</v>
      </c>
      <c r="M117" s="27">
        <f t="shared" si="3"/>
        <v>-3238.7900000000009</v>
      </c>
      <c r="N117" s="25"/>
      <c r="O117" s="26"/>
      <c r="P117" s="26">
        <v>1251.33</v>
      </c>
      <c r="Q117" s="30">
        <f t="shared" si="4"/>
        <v>-1251.33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>
        <v>5395.15</v>
      </c>
      <c r="M119" s="27">
        <f t="shared" si="3"/>
        <v>-5395.15</v>
      </c>
      <c r="N119" s="25"/>
      <c r="O119" s="26"/>
      <c r="P119" s="26">
        <v>3112.99</v>
      </c>
      <c r="Q119" s="30">
        <f t="shared" si="4"/>
        <v>-3112.99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2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>
        <v>2</v>
      </c>
      <c r="J121" s="25">
        <v>2</v>
      </c>
      <c r="K121" s="26">
        <v>787.27</v>
      </c>
      <c r="L121" s="26"/>
      <c r="M121" s="27">
        <f t="shared" si="3"/>
        <v>787.27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1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>
        <v>6084.75</v>
      </c>
      <c r="M123" s="27">
        <f t="shared" si="3"/>
        <v>-6084.75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>
        <v>1</v>
      </c>
      <c r="J124" s="25">
        <v>1</v>
      </c>
      <c r="K124" s="26">
        <v>2805.14</v>
      </c>
      <c r="L124" s="26"/>
      <c r="M124" s="27">
        <f t="shared" si="3"/>
        <v>2805.14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>
        <v>2576.52</v>
      </c>
      <c r="M125" s="27">
        <f t="shared" si="3"/>
        <v>-2576.52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>
        <v>4</v>
      </c>
      <c r="J126" s="25">
        <v>4</v>
      </c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>
        <v>1</v>
      </c>
      <c r="J127" s="25">
        <v>1</v>
      </c>
      <c r="K127" s="26">
        <v>346.76</v>
      </c>
      <c r="L127" s="26"/>
      <c r="M127" s="27">
        <f t="shared" si="3"/>
        <v>346.76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>
        <v>2</v>
      </c>
      <c r="I129" s="25">
        <v>1</v>
      </c>
      <c r="J129" s="25">
        <v>1</v>
      </c>
      <c r="K129" s="26">
        <v>322.23</v>
      </c>
      <c r="L129" s="26">
        <v>871.47</v>
      </c>
      <c r="M129" s="27">
        <f t="shared" si="3"/>
        <v>-549.24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>
        <v>2</v>
      </c>
      <c r="J130" s="25">
        <v>2</v>
      </c>
      <c r="K130" s="26">
        <v>528.6</v>
      </c>
      <c r="L130" s="26">
        <v>528.6</v>
      </c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>
        <v>1</v>
      </c>
      <c r="J131" s="25">
        <v>1</v>
      </c>
      <c r="K131" s="26">
        <v>1214.01</v>
      </c>
      <c r="L131" s="26"/>
      <c r="M131" s="27">
        <f t="shared" si="3"/>
        <v>1214.01</v>
      </c>
      <c r="N131" s="25"/>
      <c r="O131" s="26"/>
      <c r="P131" s="26">
        <v>2310.37</v>
      </c>
      <c r="Q131" s="30">
        <f t="shared" si="4"/>
        <v>-2310.37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>
        <v>2</v>
      </c>
      <c r="J133" s="25">
        <v>3</v>
      </c>
      <c r="K133" s="26">
        <v>3116.42</v>
      </c>
      <c r="L133" s="26">
        <v>3010.69</v>
      </c>
      <c r="M133" s="27">
        <f t="shared" si="3"/>
        <v>105.73000000000002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1</v>
      </c>
      <c r="I135" s="25">
        <v>12</v>
      </c>
      <c r="J135" s="25">
        <v>13</v>
      </c>
      <c r="K135" s="26">
        <v>24912.07</v>
      </c>
      <c r="L135" s="26"/>
      <c r="M135" s="27">
        <f t="shared" si="3"/>
        <v>24912.07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-1</v>
      </c>
      <c r="I136" s="25">
        <v>3</v>
      </c>
      <c r="J136" s="25">
        <v>3</v>
      </c>
      <c r="K136" s="26">
        <v>6607.5</v>
      </c>
      <c r="L136" s="26">
        <v>3964.5</v>
      </c>
      <c r="M136" s="27">
        <f t="shared" si="3"/>
        <v>2643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2</v>
      </c>
      <c r="I137" s="25"/>
      <c r="J137" s="25"/>
      <c r="K137" s="26"/>
      <c r="L137" s="26">
        <v>1048.29</v>
      </c>
      <c r="M137" s="27">
        <f t="shared" si="3"/>
        <v>-1048.29</v>
      </c>
      <c r="N137" s="25"/>
      <c r="O137" s="26"/>
      <c r="P137" s="26">
        <v>589.4</v>
      </c>
      <c r="Q137" s="30">
        <f t="shared" si="4"/>
        <v>-589.4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>
        <v>1</v>
      </c>
      <c r="O139" s="26">
        <v>2643</v>
      </c>
      <c r="P139" s="26"/>
      <c r="Q139" s="30">
        <f t="shared" si="6"/>
        <v>2643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>
        <v>2</v>
      </c>
      <c r="J145" s="25">
        <v>2</v>
      </c>
      <c r="K145" s="26">
        <v>1010.4</v>
      </c>
      <c r="L145" s="26"/>
      <c r="M145" s="27">
        <f t="shared" si="5"/>
        <v>1010.4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>
        <v>1</v>
      </c>
      <c r="J148" s="25">
        <v>1</v>
      </c>
      <c r="K148" s="26">
        <v>2167.31</v>
      </c>
      <c r="L148" s="26">
        <v>1858.32</v>
      </c>
      <c r="M148" s="27">
        <f t="shared" si="5"/>
        <v>308.99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>
        <v>1</v>
      </c>
      <c r="K150" s="26">
        <v>1534.7</v>
      </c>
      <c r="L150" s="26">
        <v>416.79</v>
      </c>
      <c r="M150" s="27">
        <f t="shared" si="5"/>
        <v>1117.9100000000001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>
        <v>2210.3000000000002</v>
      </c>
      <c r="L151" s="26"/>
      <c r="M151" s="27">
        <f t="shared" si="5"/>
        <v>2210.3000000000002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>
        <v>6</v>
      </c>
      <c r="J154" s="25">
        <v>6</v>
      </c>
      <c r="K154" s="26">
        <v>8054.7</v>
      </c>
      <c r="L154" s="26">
        <v>2104.9899999999998</v>
      </c>
      <c r="M154" s="27">
        <f t="shared" si="5"/>
        <v>5949.71</v>
      </c>
      <c r="N154" s="25">
        <v>1</v>
      </c>
      <c r="O154" s="26">
        <v>26869.03</v>
      </c>
      <c r="P154" s="26"/>
      <c r="Q154" s="30">
        <f t="shared" si="6"/>
        <v>26869.03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>
        <v>943.04</v>
      </c>
      <c r="M155" s="27">
        <f t="shared" si="5"/>
        <v>-943.04</v>
      </c>
      <c r="N155" s="25"/>
      <c r="O155" s="26"/>
      <c r="P155" s="26">
        <v>2790.68</v>
      </c>
      <c r="Q155" s="30">
        <f t="shared" si="6"/>
        <v>-2790.68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>
        <v>1</v>
      </c>
      <c r="J157" s="25">
        <v>1</v>
      </c>
      <c r="K157" s="26">
        <v>523.30999999999995</v>
      </c>
      <c r="L157" s="26"/>
      <c r="M157" s="27">
        <f t="shared" si="5"/>
        <v>523.30999999999995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2</v>
      </c>
      <c r="I158" s="25">
        <v>4</v>
      </c>
      <c r="J158" s="25">
        <v>4</v>
      </c>
      <c r="K158" s="26">
        <v>4493.1000000000004</v>
      </c>
      <c r="L158" s="26">
        <v>2026.3</v>
      </c>
      <c r="M158" s="27">
        <f t="shared" si="5"/>
        <v>2466.8000000000002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>
        <v>7352.33</v>
      </c>
      <c r="M159" s="27">
        <f t="shared" si="5"/>
        <v>-7352.33</v>
      </c>
      <c r="N159" s="25"/>
      <c r="O159" s="26"/>
      <c r="P159" s="26">
        <v>842</v>
      </c>
      <c r="Q159" s="30">
        <f t="shared" si="6"/>
        <v>-842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>
        <v>1</v>
      </c>
      <c r="J161" s="25">
        <v>1</v>
      </c>
      <c r="K161" s="26">
        <v>1157.6300000000001</v>
      </c>
      <c r="L161" s="26">
        <v>901.53</v>
      </c>
      <c r="M161" s="27">
        <f t="shared" si="5"/>
        <v>256.10000000000014</v>
      </c>
      <c r="N161" s="25"/>
      <c r="O161" s="26"/>
      <c r="P161" s="26">
        <v>644.13</v>
      </c>
      <c r="Q161" s="30">
        <f t="shared" si="6"/>
        <v>-644.13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>
        <v>1</v>
      </c>
      <c r="J163" s="25">
        <v>2</v>
      </c>
      <c r="K163" s="26">
        <v>1821.03</v>
      </c>
      <c r="L163" s="26">
        <v>2241</v>
      </c>
      <c r="M163" s="27">
        <f t="shared" si="5"/>
        <v>-419.97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>
        <v>1431.4</v>
      </c>
      <c r="L164" s="26"/>
      <c r="M164" s="27">
        <f t="shared" si="5"/>
        <v>1431.4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>
        <v>381.43</v>
      </c>
      <c r="M165" s="27">
        <f t="shared" si="5"/>
        <v>-381.43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>
        <v>1</v>
      </c>
      <c r="J166" s="25">
        <v>1</v>
      </c>
      <c r="K166" s="26">
        <v>616.70000000000005</v>
      </c>
      <c r="L166" s="26">
        <v>616.70000000000005</v>
      </c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>
        <v>1</v>
      </c>
      <c r="J168" s="25">
        <v>1</v>
      </c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>
        <v>1</v>
      </c>
      <c r="J170" s="25">
        <v>3</v>
      </c>
      <c r="K170" s="26">
        <v>3112.55</v>
      </c>
      <c r="L170" s="26">
        <v>286.07</v>
      </c>
      <c r="M170" s="27">
        <f t="shared" si="5"/>
        <v>2826.48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2110.39</v>
      </c>
      <c r="M171" s="27">
        <f t="shared" si="5"/>
        <v>-2110.39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>
        <v>1768.2</v>
      </c>
      <c r="L172" s="26"/>
      <c r="M172" s="27">
        <f t="shared" si="5"/>
        <v>1768.2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>
        <v>1</v>
      </c>
      <c r="J174" s="25">
        <v>3</v>
      </c>
      <c r="K174" s="26">
        <v>1606.28</v>
      </c>
      <c r="L174" s="26">
        <v>3039.88</v>
      </c>
      <c r="M174" s="27">
        <f t="shared" si="5"/>
        <v>-1433.6000000000001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>
        <v>1</v>
      </c>
      <c r="J175" s="25">
        <v>1</v>
      </c>
      <c r="K175" s="26">
        <v>1057.2</v>
      </c>
      <c r="L175" s="26">
        <v>1057.2</v>
      </c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>
        <v>1288.26</v>
      </c>
      <c r="M176" s="27">
        <f t="shared" si="5"/>
        <v>-1288.26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>
        <v>1</v>
      </c>
      <c r="I177" s="25">
        <v>2</v>
      </c>
      <c r="J177" s="25">
        <v>2</v>
      </c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2</v>
      </c>
      <c r="I178" s="25">
        <v>1</v>
      </c>
      <c r="J178" s="25">
        <v>1</v>
      </c>
      <c r="K178" s="26"/>
      <c r="L178" s="26"/>
      <c r="M178" s="27">
        <f t="shared" si="5"/>
        <v>0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>
        <v>1</v>
      </c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62</v>
      </c>
      <c r="I180" s="82">
        <f t="shared" si="7"/>
        <v>131</v>
      </c>
      <c r="J180" s="82">
        <f t="shared" si="7"/>
        <v>167</v>
      </c>
      <c r="K180" s="30">
        <f t="shared" si="7"/>
        <v>188425.31000000003</v>
      </c>
      <c r="L180" s="30">
        <f t="shared" si="7"/>
        <v>203357.20000000007</v>
      </c>
      <c r="M180" s="27">
        <f t="shared" si="7"/>
        <v>-14931.89</v>
      </c>
      <c r="N180" s="82">
        <f t="shared" si="7"/>
        <v>9</v>
      </c>
      <c r="O180" s="30">
        <f t="shared" si="7"/>
        <v>54094.869999999995</v>
      </c>
      <c r="P180" s="30">
        <f t="shared" si="7"/>
        <v>37406.05999999999</v>
      </c>
      <c r="Q180" s="30">
        <f t="shared" si="7"/>
        <v>16688.810000000001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05" workbookViewId="0">
      <selection activeCell="H120" sqref="H120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>
        <v>1</v>
      </c>
      <c r="J10" s="25">
        <v>1</v>
      </c>
      <c r="K10" s="26"/>
      <c r="L10" s="26">
        <v>2330.52</v>
      </c>
      <c r="M10" s="27">
        <f t="shared" ref="M10:M73" si="1">K10-L10</f>
        <v>-2330.52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>
        <v>528.6</v>
      </c>
      <c r="L11" s="26"/>
      <c r="M11" s="27">
        <f t="shared" si="1"/>
        <v>528.6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>
        <v>5021.2299999999996</v>
      </c>
      <c r="M14" s="27">
        <f t="shared" si="1"/>
        <v>-5021.2299999999996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>
        <v>1478.76</v>
      </c>
      <c r="M15" s="27">
        <f t="shared" si="1"/>
        <v>-1478.76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>
        <v>1</v>
      </c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2</v>
      </c>
      <c r="I17" s="25">
        <v>2</v>
      </c>
      <c r="J17" s="25">
        <v>2</v>
      </c>
      <c r="K17" s="26">
        <v>2202.5</v>
      </c>
      <c r="L17" s="26">
        <v>2202.5</v>
      </c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>
        <v>935.97</v>
      </c>
      <c r="M18" s="27">
        <f t="shared" si="1"/>
        <v>-935.97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-1</v>
      </c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>
        <v>1</v>
      </c>
      <c r="J20" s="25">
        <v>1</v>
      </c>
      <c r="K20" s="26">
        <v>1407.71</v>
      </c>
      <c r="L20" s="26">
        <v>1407.71</v>
      </c>
      <c r="M20" s="27">
        <f t="shared" si="1"/>
        <v>0</v>
      </c>
      <c r="N20" s="25">
        <v>1</v>
      </c>
      <c r="O20" s="26">
        <v>3081.21</v>
      </c>
      <c r="P20" s="26">
        <v>3081.21</v>
      </c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>
        <v>2095.88</v>
      </c>
      <c r="M22" s="27">
        <f t="shared" si="1"/>
        <v>-2095.88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>
        <v>3171.6</v>
      </c>
      <c r="L23" s="26"/>
      <c r="M23" s="27">
        <f t="shared" si="1"/>
        <v>3171.6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>
        <v>666.86</v>
      </c>
      <c r="M24" s="27">
        <f t="shared" si="1"/>
        <v>-666.86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>
        <v>264.3</v>
      </c>
      <c r="L25" s="26"/>
      <c r="M25" s="27">
        <f t="shared" si="1"/>
        <v>264.3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>
        <v>299.54000000000002</v>
      </c>
      <c r="M26" s="27">
        <f t="shared" si="1"/>
        <v>-299.54000000000002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2</v>
      </c>
      <c r="I27" s="25">
        <v>3</v>
      </c>
      <c r="J27" s="25">
        <v>3</v>
      </c>
      <c r="K27" s="26">
        <v>2554.9</v>
      </c>
      <c r="L27" s="26"/>
      <c r="M27" s="27">
        <f t="shared" si="1"/>
        <v>2554.9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>
        <v>2</v>
      </c>
      <c r="J28" s="25">
        <v>2</v>
      </c>
      <c r="K28" s="26">
        <v>858.98</v>
      </c>
      <c r="L28" s="26">
        <v>858.98</v>
      </c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>
        <v>1010.4</v>
      </c>
      <c r="M31" s="27">
        <f t="shared" si="1"/>
        <v>-1010.4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>
        <v>1</v>
      </c>
      <c r="J32" s="25">
        <v>1</v>
      </c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>
        <v>1</v>
      </c>
      <c r="J34" s="25">
        <v>1</v>
      </c>
      <c r="K34" s="26">
        <v>1321.5</v>
      </c>
      <c r="L34" s="26"/>
      <c r="M34" s="27">
        <f t="shared" si="1"/>
        <v>1321.5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>
        <v>1069.29</v>
      </c>
      <c r="Q35" s="30">
        <f t="shared" si="2"/>
        <v>-1069.29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>
        <v>5248.53</v>
      </c>
      <c r="M36" s="27">
        <f t="shared" si="1"/>
        <v>-5248.53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>
        <v>6475.66</v>
      </c>
      <c r="M37" s="27">
        <f t="shared" si="1"/>
        <v>-6475.66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>
        <v>264.3</v>
      </c>
      <c r="L39" s="26"/>
      <c r="M39" s="27">
        <f t="shared" si="1"/>
        <v>264.3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1</v>
      </c>
      <c r="I40" s="25">
        <v>2</v>
      </c>
      <c r="J40" s="25">
        <v>4</v>
      </c>
      <c r="K40" s="26">
        <v>3547.42</v>
      </c>
      <c r="L40" s="26">
        <v>3547.42</v>
      </c>
      <c r="M40" s="27">
        <f t="shared" si="1"/>
        <v>0</v>
      </c>
      <c r="N40" s="25">
        <v>1</v>
      </c>
      <c r="O40" s="26">
        <v>1257.1199999999999</v>
      </c>
      <c r="P40" s="26">
        <v>1257.1199999999999</v>
      </c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>
        <v>3083.5</v>
      </c>
      <c r="L41" s="26"/>
      <c r="M41" s="27">
        <f t="shared" si="1"/>
        <v>3083.5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>
        <v>1057.2</v>
      </c>
      <c r="L43" s="26"/>
      <c r="M43" s="27">
        <f t="shared" si="1"/>
        <v>1057.2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>
        <v>1416.65</v>
      </c>
      <c r="M47" s="27">
        <f t="shared" si="1"/>
        <v>-1416.65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>
        <v>1</v>
      </c>
      <c r="J48" s="25">
        <v>1</v>
      </c>
      <c r="K48" s="26">
        <v>264.3</v>
      </c>
      <c r="L48" s="26">
        <v>264.3</v>
      </c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>
        <v>566.91999999999996</v>
      </c>
      <c r="M49" s="27">
        <f t="shared" si="1"/>
        <v>-566.91999999999996</v>
      </c>
      <c r="N49" s="25"/>
      <c r="O49" s="26"/>
      <c r="P49" s="26">
        <v>359.45</v>
      </c>
      <c r="Q49" s="30">
        <f t="shared" si="2"/>
        <v>-359.45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8"/>
      <c r="L53" s="28">
        <v>126.3</v>
      </c>
      <c r="M53" s="27">
        <f t="shared" si="1"/>
        <v>-126.3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>
        <v>2505.37</v>
      </c>
      <c r="Q68" s="30">
        <f t="shared" si="2"/>
        <v>-2505.37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>
        <v>6052.42</v>
      </c>
      <c r="M69" s="27">
        <f t="shared" si="1"/>
        <v>-6052.42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>
        <v>10420.870000000001</v>
      </c>
      <c r="M72" s="27">
        <f t="shared" si="1"/>
        <v>-10420.870000000001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>
        <v>1462.55</v>
      </c>
      <c r="M74" s="27">
        <f t="shared" ref="M74:M137" si="3">K74-L74</f>
        <v>-1462.55</v>
      </c>
      <c r="N74" s="25"/>
      <c r="O74" s="26"/>
      <c r="P74" s="26">
        <v>10420.870000000001</v>
      </c>
      <c r="Q74" s="30">
        <f t="shared" ref="Q74:Q137" si="4">O74-P74</f>
        <v>-10420.870000000001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>
        <v>2</v>
      </c>
      <c r="J75" s="25">
        <v>2</v>
      </c>
      <c r="K75" s="26">
        <v>2030.2</v>
      </c>
      <c r="L75" s="26">
        <v>2030.2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>
        <v>2135.11</v>
      </c>
      <c r="M76" s="27">
        <f t="shared" si="3"/>
        <v>-2135.11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>
        <v>3</v>
      </c>
      <c r="J77" s="25">
        <v>3</v>
      </c>
      <c r="K77" s="26">
        <v>1145.3</v>
      </c>
      <c r="L77" s="26">
        <v>1145.3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>
        <v>1215.78</v>
      </c>
      <c r="M78" s="27">
        <f t="shared" si="3"/>
        <v>-1215.78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2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>
        <v>863.05</v>
      </c>
      <c r="M84" s="27">
        <f t="shared" si="3"/>
        <v>-863.05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>
        <v>792.9</v>
      </c>
      <c r="L85" s="26"/>
      <c r="M85" s="27">
        <f t="shared" si="3"/>
        <v>792.9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>
        <v>1333.52</v>
      </c>
      <c r="M88" s="27">
        <f t="shared" si="3"/>
        <v>-1333.52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>
        <v>1</v>
      </c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>
        <v>876.6</v>
      </c>
      <c r="M90" s="27">
        <f t="shared" si="3"/>
        <v>-876.6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/>
      <c r="I91" s="25"/>
      <c r="J91" s="25"/>
      <c r="K91" s="26"/>
      <c r="L91" s="26">
        <v>7173.34</v>
      </c>
      <c r="M91" s="27">
        <f t="shared" si="3"/>
        <v>-7173.34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>
        <v>12040.29</v>
      </c>
      <c r="M93" s="27">
        <f t="shared" si="3"/>
        <v>-12040.29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/>
      <c r="I95" s="25"/>
      <c r="J95" s="25"/>
      <c r="K95" s="26"/>
      <c r="L95" s="26">
        <v>1142.6199999999999</v>
      </c>
      <c r="M95" s="27">
        <f t="shared" si="3"/>
        <v>-1142.6199999999999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>
        <v>468.86</v>
      </c>
      <c r="M97" s="27">
        <f t="shared" si="3"/>
        <v>-468.86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/>
      <c r="I98" s="25">
        <v>6</v>
      </c>
      <c r="J98" s="25">
        <v>6</v>
      </c>
      <c r="K98" s="26">
        <v>12123.11</v>
      </c>
      <c r="L98" s="26">
        <v>12123.11</v>
      </c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>
        <v>1281.3900000000001</v>
      </c>
      <c r="M99" s="27">
        <f t="shared" si="3"/>
        <v>-1281.3900000000001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>
        <v>1</v>
      </c>
      <c r="J100" s="25">
        <v>1</v>
      </c>
      <c r="K100" s="26">
        <v>528.6</v>
      </c>
      <c r="L100" s="26"/>
      <c r="M100" s="27">
        <f t="shared" si="3"/>
        <v>528.6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>
        <v>2</v>
      </c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>
        <v>792.9</v>
      </c>
      <c r="L102" s="28"/>
      <c r="M102" s="27">
        <f t="shared" si="3"/>
        <v>792.9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>
        <v>1184.69</v>
      </c>
      <c r="M103" s="27">
        <f t="shared" si="3"/>
        <v>-1184.69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>
        <v>4097.95</v>
      </c>
      <c r="Q104" s="30">
        <f t="shared" si="4"/>
        <v>-4097.95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2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>
        <v>1</v>
      </c>
      <c r="J107" s="25">
        <v>2</v>
      </c>
      <c r="K107" s="26">
        <v>1585.8</v>
      </c>
      <c r="L107" s="26">
        <v>1585.8</v>
      </c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>
        <v>6205.47</v>
      </c>
      <c r="M108" s="27">
        <f t="shared" si="3"/>
        <v>-6205.47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>
        <v>4227.3500000000004</v>
      </c>
      <c r="M109" s="27">
        <f t="shared" si="3"/>
        <v>-4227.3500000000004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>
        <v>1</v>
      </c>
      <c r="I111" s="25"/>
      <c r="J111" s="25"/>
      <c r="K111" s="26"/>
      <c r="L111" s="26">
        <v>2713.48</v>
      </c>
      <c r="M111" s="27">
        <f t="shared" si="3"/>
        <v>-2713.48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>
        <v>8365.23</v>
      </c>
      <c r="M114" s="27">
        <f t="shared" si="3"/>
        <v>-8365.23</v>
      </c>
      <c r="N114" s="25"/>
      <c r="O114" s="26"/>
      <c r="P114" s="26">
        <v>6129.91</v>
      </c>
      <c r="Q114" s="30">
        <f t="shared" si="4"/>
        <v>-6129.91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/>
      <c r="J115" s="25"/>
      <c r="K115" s="26"/>
      <c r="L115" s="26">
        <v>956.51</v>
      </c>
      <c r="M115" s="27">
        <f t="shared" si="3"/>
        <v>-956.51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/>
      <c r="I116" s="25"/>
      <c r="J116" s="25"/>
      <c r="K116" s="26">
        <v>589.4</v>
      </c>
      <c r="L116" s="26"/>
      <c r="M116" s="27">
        <f t="shared" si="3"/>
        <v>589.4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>
        <v>6247.99</v>
      </c>
      <c r="M117" s="27">
        <f t="shared" si="3"/>
        <v>-6247.99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>
        <v>2</v>
      </c>
      <c r="J118" s="25">
        <v>2</v>
      </c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/>
      <c r="I121" s="25"/>
      <c r="J121" s="25"/>
      <c r="K121" s="26"/>
      <c r="L121" s="26">
        <v>787.27</v>
      </c>
      <c r="M121" s="27">
        <f t="shared" si="3"/>
        <v>-787.27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1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>
        <v>1</v>
      </c>
      <c r="I124" s="25"/>
      <c r="J124" s="25"/>
      <c r="K124" s="26">
        <v>616.70000000000005</v>
      </c>
      <c r="L124" s="26"/>
      <c r="M124" s="27">
        <f t="shared" si="3"/>
        <v>616.70000000000005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4</v>
      </c>
      <c r="I125" s="25">
        <v>1</v>
      </c>
      <c r="J125" s="25">
        <v>1</v>
      </c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>
        <v>1</v>
      </c>
      <c r="I126" s="25"/>
      <c r="J126" s="25"/>
      <c r="K126" s="26">
        <v>5197.8999999999996</v>
      </c>
      <c r="L126" s="26"/>
      <c r="M126" s="27">
        <f t="shared" si="3"/>
        <v>5197.8999999999996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>
        <v>4463.0600000000004</v>
      </c>
      <c r="M127" s="27">
        <f t="shared" si="3"/>
        <v>-4463.0600000000004</v>
      </c>
      <c r="N127" s="25"/>
      <c r="O127" s="26"/>
      <c r="P127" s="26">
        <v>628.24</v>
      </c>
      <c r="Q127" s="30">
        <f t="shared" si="4"/>
        <v>-628.24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2</v>
      </c>
      <c r="I128" s="25">
        <v>2</v>
      </c>
      <c r="J128" s="25">
        <v>2</v>
      </c>
      <c r="K128" s="26">
        <v>1519.73</v>
      </c>
      <c r="L128" s="26"/>
      <c r="M128" s="27">
        <f t="shared" si="3"/>
        <v>1519.73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>
        <v>322.23</v>
      </c>
      <c r="M129" s="27">
        <f t="shared" si="3"/>
        <v>-322.23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>
        <v>1</v>
      </c>
      <c r="J130" s="25">
        <v>1</v>
      </c>
      <c r="K130" s="26">
        <v>792.9</v>
      </c>
      <c r="L130" s="26"/>
      <c r="M130" s="27">
        <f t="shared" si="3"/>
        <v>792.9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>
        <v>2381.7800000000002</v>
      </c>
      <c r="M131" s="27">
        <f t="shared" si="3"/>
        <v>-2381.7800000000002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>
        <v>1</v>
      </c>
      <c r="J132" s="25">
        <v>1</v>
      </c>
      <c r="K132" s="26">
        <v>1321.5</v>
      </c>
      <c r="L132" s="26"/>
      <c r="M132" s="27">
        <f t="shared" si="3"/>
        <v>1321.5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>
        <v>3116.42</v>
      </c>
      <c r="M133" s="27">
        <f t="shared" si="3"/>
        <v>-3116.42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>
        <v>24912.07</v>
      </c>
      <c r="M135" s="27">
        <f t="shared" si="3"/>
        <v>-24912.07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>
        <v>1</v>
      </c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>
        <v>2643</v>
      </c>
      <c r="Q139" s="30">
        <f t="shared" si="6"/>
        <v>-2643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>
        <v>-1</v>
      </c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-1</v>
      </c>
      <c r="I145" s="25"/>
      <c r="J145" s="25"/>
      <c r="K145" s="26">
        <v>1321.5</v>
      </c>
      <c r="L145" s="26"/>
      <c r="M145" s="27">
        <f t="shared" si="5"/>
        <v>1321.5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>
        <v>5503.99</v>
      </c>
      <c r="M148" s="27">
        <f t="shared" si="5"/>
        <v>-5503.99</v>
      </c>
      <c r="N148" s="25"/>
      <c r="O148" s="26"/>
      <c r="P148" s="26">
        <v>3710.24</v>
      </c>
      <c r="Q148" s="30">
        <f t="shared" si="6"/>
        <v>-3710.24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3</v>
      </c>
      <c r="I149" s="25">
        <v>2</v>
      </c>
      <c r="J149" s="25">
        <v>2</v>
      </c>
      <c r="K149" s="26">
        <v>1233.4000000000001</v>
      </c>
      <c r="L149" s="26">
        <v>440.5</v>
      </c>
      <c r="M149" s="27">
        <f t="shared" si="5"/>
        <v>792.90000000000009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>
        <v>1534.7</v>
      </c>
      <c r="M150" s="27">
        <f t="shared" si="5"/>
        <v>-1534.7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2</v>
      </c>
      <c r="I154" s="25"/>
      <c r="J154" s="25"/>
      <c r="K154" s="26"/>
      <c r="L154" s="26">
        <v>8054.7</v>
      </c>
      <c r="M154" s="27">
        <f t="shared" si="5"/>
        <v>-8054.7</v>
      </c>
      <c r="N154" s="25"/>
      <c r="O154" s="26"/>
      <c r="P154" s="26">
        <v>26869.03</v>
      </c>
      <c r="Q154" s="30">
        <f t="shared" si="6"/>
        <v>-26869.03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>
        <v>1</v>
      </c>
      <c r="J156" s="25">
        <v>1</v>
      </c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>
        <v>523.30999999999995</v>
      </c>
      <c r="M157" s="27">
        <f t="shared" si="5"/>
        <v>-523.30999999999995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>
        <v>1</v>
      </c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>
        <v>1</v>
      </c>
      <c r="I161" s="25"/>
      <c r="J161" s="25"/>
      <c r="K161" s="26"/>
      <c r="L161" s="26">
        <v>1157.6300000000001</v>
      </c>
      <c r="M161" s="27">
        <f t="shared" si="5"/>
        <v>-1157.6300000000001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>
        <v>2321.1799999999998</v>
      </c>
      <c r="M163" s="27">
        <f t="shared" si="5"/>
        <v>-2321.1799999999998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>
        <v>1708.84</v>
      </c>
      <c r="M165" s="27">
        <f t="shared" si="5"/>
        <v>-1708.84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>
        <v>1233.4000000000001</v>
      </c>
      <c r="L168" s="26"/>
      <c r="M168" s="27">
        <f t="shared" si="5"/>
        <v>1233.4000000000001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>
        <v>3112.55</v>
      </c>
      <c r="M170" s="27">
        <f t="shared" si="5"/>
        <v>-3112.55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>
        <v>2577.4499999999998</v>
      </c>
      <c r="M171" s="27">
        <f t="shared" si="5"/>
        <v>-2577.4499999999998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>
        <v>5</v>
      </c>
      <c r="J173" s="25">
        <v>5</v>
      </c>
      <c r="K173" s="26">
        <v>2378.6999999999998</v>
      </c>
      <c r="L173" s="26"/>
      <c r="M173" s="27">
        <f t="shared" si="5"/>
        <v>2378.6999999999998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>
        <v>1606.28</v>
      </c>
      <c r="M174" s="27">
        <f t="shared" si="5"/>
        <v>-1606.28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2</v>
      </c>
      <c r="I175" s="25">
        <v>1</v>
      </c>
      <c r="J175" s="25">
        <v>1</v>
      </c>
      <c r="K175" s="26">
        <v>1673.9</v>
      </c>
      <c r="L175" s="26"/>
      <c r="M175" s="27">
        <f t="shared" si="5"/>
        <v>1673.9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>
        <v>1</v>
      </c>
      <c r="I176" s="25"/>
      <c r="J176" s="25"/>
      <c r="K176" s="26"/>
      <c r="L176" s="26">
        <v>202.08</v>
      </c>
      <c r="M176" s="27">
        <f t="shared" si="5"/>
        <v>-202.08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>
        <v>2300.3000000000002</v>
      </c>
      <c r="L177" s="28"/>
      <c r="M177" s="27">
        <f t="shared" si="5"/>
        <v>2300.3000000000002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1</v>
      </c>
      <c r="I178" s="25"/>
      <c r="J178" s="25"/>
      <c r="K178" s="26">
        <v>792.9</v>
      </c>
      <c r="L178" s="26"/>
      <c r="M178" s="27">
        <f t="shared" si="5"/>
        <v>792.9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/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63</v>
      </c>
      <c r="I180" s="82">
        <f t="shared" si="7"/>
        <v>43</v>
      </c>
      <c r="J180" s="82">
        <f t="shared" si="7"/>
        <v>47</v>
      </c>
      <c r="K180" s="30">
        <f t="shared" si="7"/>
        <v>60497.850000000013</v>
      </c>
      <c r="L180" s="30">
        <f t="shared" si="7"/>
        <v>193931.70000000004</v>
      </c>
      <c r="M180" s="27">
        <f t="shared" si="7"/>
        <v>-133433.85000000003</v>
      </c>
      <c r="N180" s="82">
        <f t="shared" si="7"/>
        <v>2</v>
      </c>
      <c r="O180" s="30">
        <f t="shared" si="7"/>
        <v>4338.33</v>
      </c>
      <c r="P180" s="30">
        <f t="shared" si="7"/>
        <v>62771.68</v>
      </c>
      <c r="Q180" s="30">
        <f t="shared" si="7"/>
        <v>-58433.35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22" workbookViewId="0">
      <selection activeCell="K42" sqref="K42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>
        <v>3</v>
      </c>
      <c r="J11" s="25">
        <v>3</v>
      </c>
      <c r="K11" s="26"/>
      <c r="L11" s="26">
        <v>528.6</v>
      </c>
      <c r="M11" s="27">
        <f t="shared" si="1"/>
        <v>-528.6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>
        <v>1</v>
      </c>
      <c r="I19" s="25"/>
      <c r="J19" s="25"/>
      <c r="K19" s="26"/>
      <c r="L19" s="26">
        <v>704.8</v>
      </c>
      <c r="M19" s="27">
        <f t="shared" si="1"/>
        <v>-704.8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2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>
        <v>1</v>
      </c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>
        <v>1057.2</v>
      </c>
      <c r="L23" s="26">
        <v>4228.8</v>
      </c>
      <c r="M23" s="27">
        <f t="shared" si="1"/>
        <v>-3171.6000000000004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>
        <v>1274.7</v>
      </c>
      <c r="M25" s="27">
        <f t="shared" si="1"/>
        <v>-1274.7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>
        <v>2554.9</v>
      </c>
      <c r="M27" s="27">
        <f t="shared" si="1"/>
        <v>-2554.9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>
        <v>792.9</v>
      </c>
      <c r="L32" s="26">
        <v>792.9</v>
      </c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>
        <v>1321.5</v>
      </c>
      <c r="M34" s="27">
        <f t="shared" si="1"/>
        <v>-1321.5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>
        <v>2</v>
      </c>
      <c r="J39" s="25">
        <v>2</v>
      </c>
      <c r="K39" s="26"/>
      <c r="L39" s="26">
        <v>276.89999999999998</v>
      </c>
      <c r="M39" s="27">
        <f t="shared" si="1"/>
        <v>-276.89999999999998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>
        <v>2</v>
      </c>
      <c r="J41" s="25">
        <v>2</v>
      </c>
      <c r="K41" s="26">
        <v>2444.36</v>
      </c>
      <c r="L41" s="26">
        <v>3083.5</v>
      </c>
      <c r="M41" s="27">
        <f t="shared" si="1"/>
        <v>-639.13999999999987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>
        <v>1</v>
      </c>
      <c r="J43" s="25">
        <v>1</v>
      </c>
      <c r="K43" s="26"/>
      <c r="L43" s="26">
        <v>1057.2</v>
      </c>
      <c r="M43" s="27">
        <f t="shared" si="1"/>
        <v>-1057.2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>
        <v>1</v>
      </c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>
        <v>1</v>
      </c>
      <c r="J51" s="25">
        <v>1</v>
      </c>
      <c r="K51" s="26">
        <v>792.9</v>
      </c>
      <c r="L51" s="26"/>
      <c r="M51" s="27">
        <f t="shared" si="1"/>
        <v>792.9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2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>
        <v>1298.0999999999999</v>
      </c>
      <c r="L67" s="26"/>
      <c r="M67" s="27">
        <f t="shared" si="1"/>
        <v>1298.0999999999999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>
        <v>1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6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2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1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>
        <v>2</v>
      </c>
      <c r="J75" s="25">
        <v>2</v>
      </c>
      <c r="K75" s="26">
        <v>3612.1</v>
      </c>
      <c r="L75" s="26">
        <v>3612.1</v>
      </c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1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>
        <v>1</v>
      </c>
      <c r="J81" s="25">
        <v>1</v>
      </c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>
        <v>792.9</v>
      </c>
      <c r="M85" s="27">
        <f t="shared" si="3"/>
        <v>-792.9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>
        <v>1</v>
      </c>
      <c r="J88" s="25">
        <v>1</v>
      </c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>
        <v>1</v>
      </c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>
        <v>2</v>
      </c>
      <c r="J92" s="25">
        <v>2</v>
      </c>
      <c r="K92" s="26">
        <v>1207.19</v>
      </c>
      <c r="L92" s="26">
        <v>1233.4000000000001</v>
      </c>
      <c r="M92" s="27">
        <f t="shared" si="3"/>
        <v>-26.210000000000036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>
        <v>2</v>
      </c>
      <c r="J97" s="25">
        <v>2</v>
      </c>
      <c r="K97" s="26">
        <v>6783.7</v>
      </c>
      <c r="L97" s="26">
        <v>6783.7</v>
      </c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>
        <v>1762</v>
      </c>
      <c r="M100" s="27">
        <f t="shared" si="3"/>
        <v>-1762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8"/>
      <c r="L102" s="28">
        <v>792.9</v>
      </c>
      <c r="M102" s="27">
        <f t="shared" si="3"/>
        <v>-792.9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1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3</v>
      </c>
      <c r="I116" s="25">
        <v>2</v>
      </c>
      <c r="J116" s="25">
        <v>2</v>
      </c>
      <c r="K116" s="26"/>
      <c r="L116" s="26">
        <v>5232.28</v>
      </c>
      <c r="M116" s="27">
        <f t="shared" si="3"/>
        <v>-5232.28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/>
      <c r="I118" s="25"/>
      <c r="J118" s="25">
        <v>1</v>
      </c>
      <c r="K118" s="26">
        <v>1233.4000000000001</v>
      </c>
      <c r="L118" s="26">
        <v>1233.4000000000001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>
        <v>2</v>
      </c>
      <c r="J120" s="25">
        <v>2</v>
      </c>
      <c r="K120" s="26">
        <v>2801.58</v>
      </c>
      <c r="L120" s="26"/>
      <c r="M120" s="27">
        <f t="shared" si="3"/>
        <v>2801.58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>
        <v>1</v>
      </c>
      <c r="J122" s="25">
        <v>1</v>
      </c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>
        <v>6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>
        <v>3421.84</v>
      </c>
      <c r="M124" s="27">
        <f t="shared" si="3"/>
        <v>-3421.84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>
        <v>5197.8999999999996</v>
      </c>
      <c r="M126" s="27">
        <f t="shared" si="3"/>
        <v>-5197.8999999999996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>
        <v>3</v>
      </c>
      <c r="I128" s="25">
        <v>1</v>
      </c>
      <c r="J128" s="25">
        <v>1</v>
      </c>
      <c r="K128" s="26">
        <v>792.9</v>
      </c>
      <c r="L128" s="26">
        <v>2312.63</v>
      </c>
      <c r="M128" s="27">
        <f t="shared" si="3"/>
        <v>-1519.73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>
        <v>792.9</v>
      </c>
      <c r="M130" s="27">
        <f t="shared" si="3"/>
        <v>-792.9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>
        <v>1321.5</v>
      </c>
      <c r="M132" s="27">
        <f t="shared" si="3"/>
        <v>-1321.5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>
        <v>1</v>
      </c>
      <c r="J134" s="25">
        <v>1</v>
      </c>
      <c r="K134" s="26">
        <v>792.9</v>
      </c>
      <c r="L134" s="26"/>
      <c r="M134" s="27">
        <f t="shared" si="3"/>
        <v>792.9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>
        <v>1</v>
      </c>
      <c r="J136" s="25">
        <v>1</v>
      </c>
      <c r="K136" s="26">
        <v>616.70000000000005</v>
      </c>
      <c r="L136" s="26">
        <v>2643</v>
      </c>
      <c r="M136" s="27">
        <f t="shared" si="3"/>
        <v>-2026.3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>
        <v>1938.2</v>
      </c>
      <c r="L140" s="26"/>
      <c r="M140" s="27">
        <f t="shared" si="5"/>
        <v>1938.2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>
        <v>1</v>
      </c>
      <c r="J145" s="25">
        <v>1</v>
      </c>
      <c r="K145" s="26"/>
      <c r="L145" s="26">
        <v>2331.9</v>
      </c>
      <c r="M145" s="27">
        <f t="shared" si="5"/>
        <v>-2331.9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2</v>
      </c>
      <c r="I149" s="25"/>
      <c r="J149" s="25"/>
      <c r="K149" s="26"/>
      <c r="L149" s="26">
        <v>792.9</v>
      </c>
      <c r="M149" s="27">
        <f t="shared" si="5"/>
        <v>-792.9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>
        <v>1</v>
      </c>
      <c r="J151" s="25">
        <v>1</v>
      </c>
      <c r="K151" s="26"/>
      <c r="L151" s="26">
        <v>2210.3000000000002</v>
      </c>
      <c r="M151" s="27">
        <f t="shared" si="5"/>
        <v>-2210.3000000000002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>
        <v>1</v>
      </c>
      <c r="I156" s="25"/>
      <c r="J156" s="25"/>
      <c r="K156" s="26">
        <v>440.5</v>
      </c>
      <c r="L156" s="26">
        <v>440.5</v>
      </c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>
        <v>1</v>
      </c>
      <c r="I158" s="25"/>
      <c r="J158" s="25"/>
      <c r="K158" s="26">
        <v>1015.26</v>
      </c>
      <c r="L158" s="26">
        <v>3482.06</v>
      </c>
      <c r="M158" s="27">
        <f t="shared" si="5"/>
        <v>-2466.8000000000002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>
        <v>1431.4</v>
      </c>
      <c r="M164" s="27">
        <f t="shared" si="5"/>
        <v>-1431.4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>
        <v>1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>
        <v>1233.4000000000001</v>
      </c>
      <c r="M168" s="27">
        <f t="shared" si="5"/>
        <v>-1233.4000000000001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>
        <v>1</v>
      </c>
      <c r="I172" s="25"/>
      <c r="J172" s="25"/>
      <c r="K172" s="26"/>
      <c r="L172" s="26">
        <v>1768.2</v>
      </c>
      <c r="M172" s="27">
        <f t="shared" si="5"/>
        <v>-1768.2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2</v>
      </c>
      <c r="I173" s="25"/>
      <c r="J173" s="25"/>
      <c r="K173" s="26"/>
      <c r="L173" s="26">
        <v>2378.6999999999998</v>
      </c>
      <c r="M173" s="27">
        <f t="shared" si="5"/>
        <v>-2378.6999999999998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/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>
        <v>1673.9</v>
      </c>
      <c r="M175" s="27">
        <f t="shared" si="5"/>
        <v>-1673.9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>
        <v>1</v>
      </c>
      <c r="J177" s="25">
        <v>1</v>
      </c>
      <c r="K177" s="28"/>
      <c r="L177" s="28">
        <v>2300.3000000000002</v>
      </c>
      <c r="M177" s="27">
        <f t="shared" si="5"/>
        <v>-2300.3000000000002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/>
      <c r="I178" s="25"/>
      <c r="J178" s="25"/>
      <c r="K178" s="26">
        <v>616.70000000000005</v>
      </c>
      <c r="L178" s="26">
        <v>792.9</v>
      </c>
      <c r="M178" s="27">
        <f t="shared" si="5"/>
        <v>-176.19999999999993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>
        <v>4</v>
      </c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75</v>
      </c>
      <c r="I180" s="82">
        <f t="shared" si="7"/>
        <v>28</v>
      </c>
      <c r="J180" s="82">
        <f t="shared" si="7"/>
        <v>29</v>
      </c>
      <c r="K180" s="30">
        <f t="shared" si="7"/>
        <v>28236.590000000004</v>
      </c>
      <c r="L180" s="30">
        <f t="shared" si="7"/>
        <v>73792.710000000006</v>
      </c>
      <c r="M180" s="27">
        <f t="shared" si="7"/>
        <v>-45556.12</v>
      </c>
      <c r="N180" s="82">
        <f t="shared" si="7"/>
        <v>0</v>
      </c>
      <c r="O180" s="30">
        <f t="shared" si="7"/>
        <v>0</v>
      </c>
      <c r="P180" s="30">
        <f t="shared" si="7"/>
        <v>0</v>
      </c>
      <c r="Q180" s="30">
        <f t="shared" si="7"/>
        <v>0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topLeftCell="A166" workbookViewId="0">
      <selection activeCell="K41" sqref="K41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>
        <v>1</v>
      </c>
      <c r="K13" s="26"/>
      <c r="L13" s="26"/>
      <c r="M13" s="27">
        <f t="shared" si="1"/>
        <v>0</v>
      </c>
      <c r="N13" s="25">
        <v>3</v>
      </c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5" customHeight="1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3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5" customHeight="1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4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>
        <v>1</v>
      </c>
      <c r="J21" s="25">
        <v>1</v>
      </c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1</v>
      </c>
      <c r="I25" s="25"/>
      <c r="J25" s="25"/>
      <c r="K25" s="26">
        <v>1056</v>
      </c>
      <c r="L25" s="26">
        <v>1056</v>
      </c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2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1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>
        <v>2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>
        <v>2444.36</v>
      </c>
      <c r="M41" s="27">
        <f t="shared" si="1"/>
        <v>-2444.36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>
        <v>792.9</v>
      </c>
      <c r="M51" s="27">
        <f t="shared" si="1"/>
        <v>-792.9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8"/>
      <c r="L53" s="28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8"/>
      <c r="L54" s="28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8"/>
      <c r="L55" s="28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8"/>
      <c r="L56" s="28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8"/>
      <c r="L57" s="28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>
        <v>1</v>
      </c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134</v>
      </c>
      <c r="G67" s="20" t="s">
        <v>51</v>
      </c>
      <c r="H67" s="16"/>
      <c r="I67" s="25"/>
      <c r="J67" s="25"/>
      <c r="K67" s="26"/>
      <c r="L67" s="26">
        <v>1298.0999999999999</v>
      </c>
      <c r="M67" s="27">
        <f t="shared" si="1"/>
        <v>-1298.0999999999999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/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>
        <v>969.1</v>
      </c>
      <c r="L77" s="26">
        <v>969.1</v>
      </c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1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>
        <v>1</v>
      </c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>
        <v>1</v>
      </c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/>
      <c r="I92" s="25"/>
      <c r="J92" s="25"/>
      <c r="K92" s="26"/>
      <c r="L92" s="26">
        <v>1207.19</v>
      </c>
      <c r="M92" s="27">
        <f t="shared" si="3"/>
        <v>-1207.19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8"/>
      <c r="L101" s="28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>
        <v>1</v>
      </c>
      <c r="I102" s="25"/>
      <c r="J102" s="25"/>
      <c r="K102" s="28"/>
      <c r="L102" s="28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/>
      <c r="I103" s="25"/>
      <c r="J103" s="25"/>
      <c r="K103" s="28"/>
      <c r="L103" s="28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/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>
        <v>2</v>
      </c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4" t="s">
        <v>209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>
        <v>1</v>
      </c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5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>
        <v>1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>
        <v>616.70000000000005</v>
      </c>
      <c r="L118" s="26">
        <v>616.70000000000005</v>
      </c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>
        <v>1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>
        <v>2801.58</v>
      </c>
      <c r="M120" s="27">
        <f t="shared" si="3"/>
        <v>-2801.58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3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2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>
        <v>792.9</v>
      </c>
      <c r="M134" s="27">
        <f t="shared" si="3"/>
        <v>-792.9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/>
      <c r="I136" s="25"/>
      <c r="J136" s="25"/>
      <c r="K136" s="26"/>
      <c r="L136" s="26">
        <v>616.70000000000005</v>
      </c>
      <c r="M136" s="27">
        <f t="shared" si="3"/>
        <v>-616.70000000000005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>
        <v>1</v>
      </c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8" si="5">K138-L138</f>
        <v>0</v>
      </c>
      <c r="N138" s="25"/>
      <c r="O138" s="26"/>
      <c r="P138" s="26"/>
      <c r="Q138" s="30">
        <f t="shared" ref="Q138:Q178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>
        <v>1938.2</v>
      </c>
      <c r="M140" s="27">
        <f t="shared" si="5"/>
        <v>-1938.2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2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>
        <v>1</v>
      </c>
      <c r="J156" s="25">
        <v>1</v>
      </c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2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>
        <v>1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>
        <v>2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/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>
      <c r="A176" s="10">
        <v>167</v>
      </c>
      <c r="B176" s="34" t="s">
        <v>306</v>
      </c>
      <c r="C176" s="29" t="s">
        <v>28</v>
      </c>
      <c r="D176" s="29"/>
      <c r="E176" s="34" t="s">
        <v>37</v>
      </c>
      <c r="F176" s="31" t="s">
        <v>307</v>
      </c>
      <c r="G176" s="41" t="s">
        <v>31</v>
      </c>
      <c r="H176" s="16"/>
      <c r="I176" s="25"/>
      <c r="J176" s="25"/>
      <c r="K176" s="26"/>
      <c r="L176" s="26"/>
      <c r="M176" s="27">
        <f t="shared" si="5"/>
        <v>0</v>
      </c>
      <c r="N176" s="25"/>
      <c r="O176" s="26"/>
      <c r="P176" s="26"/>
      <c r="Q176" s="30">
        <f t="shared" si="6"/>
        <v>0</v>
      </c>
    </row>
    <row r="177" spans="1:17">
      <c r="A177" s="10">
        <v>168</v>
      </c>
      <c r="B177" s="34" t="s">
        <v>306</v>
      </c>
      <c r="C177" s="29" t="s">
        <v>28</v>
      </c>
      <c r="D177" s="29"/>
      <c r="E177" s="34" t="s">
        <v>37</v>
      </c>
      <c r="F177" s="31" t="s">
        <v>308</v>
      </c>
      <c r="G177" s="37" t="s">
        <v>51</v>
      </c>
      <c r="H177" s="16"/>
      <c r="I177" s="25"/>
      <c r="J177" s="25"/>
      <c r="K177" s="28"/>
      <c r="L177" s="28"/>
      <c r="M177" s="27">
        <f t="shared" si="5"/>
        <v>0</v>
      </c>
      <c r="N177" s="25"/>
      <c r="O177" s="26"/>
      <c r="P177" s="26"/>
      <c r="Q177" s="30">
        <f t="shared" si="6"/>
        <v>0</v>
      </c>
    </row>
    <row r="178" spans="1:17">
      <c r="A178" s="10">
        <v>169</v>
      </c>
      <c r="B178" s="34" t="s">
        <v>309</v>
      </c>
      <c r="C178" s="29" t="s">
        <v>28</v>
      </c>
      <c r="D178" s="29"/>
      <c r="E178" s="34" t="s">
        <v>37</v>
      </c>
      <c r="F178" s="31" t="s">
        <v>310</v>
      </c>
      <c r="G178" s="37" t="s">
        <v>51</v>
      </c>
      <c r="H178" s="16">
        <v>2</v>
      </c>
      <c r="I178" s="25"/>
      <c r="J178" s="25"/>
      <c r="K178" s="26"/>
      <c r="L178" s="26">
        <v>616.70000000000005</v>
      </c>
      <c r="M178" s="27">
        <f t="shared" si="5"/>
        <v>-616.70000000000005</v>
      </c>
      <c r="N178" s="25"/>
      <c r="O178" s="26"/>
      <c r="P178" s="26"/>
      <c r="Q178" s="30">
        <f t="shared" si="6"/>
        <v>0</v>
      </c>
    </row>
    <row r="179" spans="1:17">
      <c r="A179" s="10">
        <v>170</v>
      </c>
      <c r="B179" s="34" t="s">
        <v>370</v>
      </c>
      <c r="C179" s="29" t="s">
        <v>28</v>
      </c>
      <c r="D179" s="29"/>
      <c r="E179" s="34" t="s">
        <v>37</v>
      </c>
      <c r="F179" s="31" t="s">
        <v>371</v>
      </c>
      <c r="G179" s="41" t="s">
        <v>31</v>
      </c>
      <c r="H179" s="16"/>
      <c r="I179" s="25"/>
      <c r="J179" s="25"/>
      <c r="K179" s="26"/>
      <c r="L179" s="26"/>
      <c r="M179" s="27">
        <v>0</v>
      </c>
      <c r="N179" s="25"/>
      <c r="O179" s="26"/>
      <c r="P179" s="26"/>
      <c r="Q179" s="30">
        <v>0</v>
      </c>
    </row>
    <row r="180" spans="1:17" ht="12.75" customHeight="1">
      <c r="A180" s="83" t="s">
        <v>311</v>
      </c>
      <c r="B180" s="83"/>
      <c r="C180" s="83"/>
      <c r="D180" s="83"/>
      <c r="E180" s="83"/>
      <c r="F180" s="83"/>
      <c r="G180" s="83"/>
      <c r="H180" s="44">
        <f t="shared" ref="H180:Q180" si="7">SUM(H10:H179)</f>
        <v>74</v>
      </c>
      <c r="I180" s="82">
        <f t="shared" si="7"/>
        <v>2</v>
      </c>
      <c r="J180" s="82">
        <f t="shared" si="7"/>
        <v>3</v>
      </c>
      <c r="K180" s="30">
        <f t="shared" si="7"/>
        <v>2641.8</v>
      </c>
      <c r="L180" s="30">
        <f t="shared" si="7"/>
        <v>15150.430000000004</v>
      </c>
      <c r="M180" s="27">
        <f t="shared" si="7"/>
        <v>-12508.630000000003</v>
      </c>
      <c r="N180" s="82">
        <f t="shared" si="7"/>
        <v>3</v>
      </c>
      <c r="O180" s="30">
        <f t="shared" si="7"/>
        <v>0</v>
      </c>
      <c r="P180" s="30">
        <f t="shared" si="7"/>
        <v>0</v>
      </c>
      <c r="Q180" s="30">
        <f t="shared" si="7"/>
        <v>0</v>
      </c>
    </row>
  </sheetData>
  <mergeCells count="8">
    <mergeCell ref="A180:G180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"/>
  <sheetViews>
    <sheetView topLeftCell="L160" workbookViewId="0">
      <selection activeCell="R160" sqref="R160"/>
    </sheetView>
  </sheetViews>
  <sheetFormatPr defaultColWidth="9" defaultRowHeight="15"/>
  <cols>
    <col min="1" max="1" width="4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48">
        <v>2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48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48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48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48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48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48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48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48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48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48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48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48">
        <v>2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48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48">
        <v>1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48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48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48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48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48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48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48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48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48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48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48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48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339</v>
      </c>
      <c r="G38" s="20" t="s">
        <v>51</v>
      </c>
      <c r="H38" s="48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86</v>
      </c>
      <c r="C39" s="12" t="s">
        <v>28</v>
      </c>
      <c r="D39" s="11"/>
      <c r="E39" s="13" t="s">
        <v>87</v>
      </c>
      <c r="F39" s="14" t="s">
        <v>88</v>
      </c>
      <c r="G39" s="15" t="s">
        <v>31</v>
      </c>
      <c r="H39" s="48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89</v>
      </c>
      <c r="G40" s="17" t="s">
        <v>33</v>
      </c>
      <c r="H40" s="48">
        <v>1</v>
      </c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90</v>
      </c>
      <c r="C41" s="12" t="s">
        <v>28</v>
      </c>
      <c r="D41" s="11"/>
      <c r="E41" s="13" t="s">
        <v>91</v>
      </c>
      <c r="F41" s="14" t="s">
        <v>92</v>
      </c>
      <c r="G41" s="15" t="s">
        <v>31</v>
      </c>
      <c r="H41" s="48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22" t="s">
        <v>93</v>
      </c>
      <c r="G42" s="20" t="s">
        <v>51</v>
      </c>
      <c r="H42" s="48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94</v>
      </c>
      <c r="C43" s="12" t="s">
        <v>28</v>
      </c>
      <c r="D43" s="11"/>
      <c r="E43" s="13" t="s">
        <v>44</v>
      </c>
      <c r="F43" s="14" t="s">
        <v>95</v>
      </c>
      <c r="G43" s="15" t="s">
        <v>31</v>
      </c>
      <c r="H43" s="48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96</v>
      </c>
      <c r="C44" s="12" t="s">
        <v>28</v>
      </c>
      <c r="D44" s="11"/>
      <c r="E44" s="13" t="s">
        <v>37</v>
      </c>
      <c r="F44" s="18">
        <v>36</v>
      </c>
      <c r="G44" s="15" t="s">
        <v>31</v>
      </c>
      <c r="H44" s="48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97</v>
      </c>
      <c r="C45" s="12" t="s">
        <v>28</v>
      </c>
      <c r="D45" s="11"/>
      <c r="E45" s="13" t="s">
        <v>98</v>
      </c>
      <c r="F45" s="18">
        <v>37</v>
      </c>
      <c r="G45" s="15" t="s">
        <v>31</v>
      </c>
      <c r="H45" s="48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99</v>
      </c>
      <c r="C46" s="12" t="s">
        <v>28</v>
      </c>
      <c r="D46" s="11"/>
      <c r="E46" s="13" t="s">
        <v>100</v>
      </c>
      <c r="F46" s="14" t="s">
        <v>101</v>
      </c>
      <c r="G46" s="15" t="s">
        <v>31</v>
      </c>
      <c r="H46" s="48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102</v>
      </c>
      <c r="G47" s="19" t="s">
        <v>47</v>
      </c>
      <c r="H47" s="48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103</v>
      </c>
      <c r="C48" s="12" t="s">
        <v>28</v>
      </c>
      <c r="D48" s="11"/>
      <c r="E48" s="13" t="s">
        <v>37</v>
      </c>
      <c r="F48" s="14" t="s">
        <v>104</v>
      </c>
      <c r="G48" s="15" t="s">
        <v>31</v>
      </c>
      <c r="H48" s="48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105</v>
      </c>
      <c r="C49" s="12" t="s">
        <v>28</v>
      </c>
      <c r="D49" s="11"/>
      <c r="E49" s="13" t="s">
        <v>106</v>
      </c>
      <c r="F49" s="14" t="s">
        <v>107</v>
      </c>
      <c r="G49" s="15" t="s">
        <v>31</v>
      </c>
      <c r="H49" s="48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108</v>
      </c>
      <c r="G50" s="17" t="s">
        <v>33</v>
      </c>
      <c r="H50" s="48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109</v>
      </c>
      <c r="C51" s="12" t="s">
        <v>28</v>
      </c>
      <c r="D51" s="11"/>
      <c r="E51" s="13" t="s">
        <v>37</v>
      </c>
      <c r="F51" s="18">
        <v>42</v>
      </c>
      <c r="G51" s="15" t="s">
        <v>31</v>
      </c>
      <c r="H51" s="48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110</v>
      </c>
      <c r="C52" s="12" t="s">
        <v>28</v>
      </c>
      <c r="D52" s="11"/>
      <c r="E52" s="13" t="s">
        <v>37</v>
      </c>
      <c r="F52" s="14" t="s">
        <v>111</v>
      </c>
      <c r="G52" s="15" t="s">
        <v>31</v>
      </c>
      <c r="H52" s="48">
        <v>1</v>
      </c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112</v>
      </c>
      <c r="G53" s="20" t="s">
        <v>51</v>
      </c>
      <c r="H53" s="48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113</v>
      </c>
      <c r="C54" s="12" t="s">
        <v>28</v>
      </c>
      <c r="D54" s="11"/>
      <c r="E54" s="13" t="s">
        <v>37</v>
      </c>
      <c r="F54" s="14" t="s">
        <v>114</v>
      </c>
      <c r="G54" s="15" t="s">
        <v>31</v>
      </c>
      <c r="H54" s="48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115</v>
      </c>
      <c r="C55" s="12" t="s">
        <v>28</v>
      </c>
      <c r="D55" s="11"/>
      <c r="E55" s="13" t="s">
        <v>98</v>
      </c>
      <c r="F55" s="14" t="s">
        <v>116</v>
      </c>
      <c r="G55" s="15" t="s">
        <v>31</v>
      </c>
      <c r="H55" s="48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117</v>
      </c>
      <c r="C56" s="12" t="s">
        <v>28</v>
      </c>
      <c r="D56" s="11"/>
      <c r="E56" s="13" t="s">
        <v>29</v>
      </c>
      <c r="F56" s="18">
        <v>48</v>
      </c>
      <c r="G56" s="15" t="s">
        <v>31</v>
      </c>
      <c r="H56" s="48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118</v>
      </c>
      <c r="C57" s="12" t="s">
        <v>28</v>
      </c>
      <c r="D57" s="11"/>
      <c r="E57" s="13" t="s">
        <v>119</v>
      </c>
      <c r="F57" s="14" t="s">
        <v>120</v>
      </c>
      <c r="G57" s="15" t="s">
        <v>31</v>
      </c>
      <c r="H57" s="48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121</v>
      </c>
      <c r="G58" s="17" t="s">
        <v>33</v>
      </c>
      <c r="H58" s="48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122</v>
      </c>
      <c r="C59" s="12" t="s">
        <v>28</v>
      </c>
      <c r="D59" s="11"/>
      <c r="E59" s="13" t="s">
        <v>29</v>
      </c>
      <c r="F59" s="14" t="s">
        <v>123</v>
      </c>
      <c r="G59" s="15" t="s">
        <v>31</v>
      </c>
      <c r="H59" s="48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124</v>
      </c>
      <c r="C60" s="12" t="s">
        <v>28</v>
      </c>
      <c r="D60" s="11"/>
      <c r="E60" s="13" t="s">
        <v>37</v>
      </c>
      <c r="F60" s="18">
        <v>53</v>
      </c>
      <c r="G60" s="15" t="s">
        <v>31</v>
      </c>
      <c r="H60" s="48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4" t="s">
        <v>125</v>
      </c>
      <c r="G61" s="20" t="s">
        <v>51</v>
      </c>
      <c r="H61" s="48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126</v>
      </c>
      <c r="C62" s="12" t="s">
        <v>28</v>
      </c>
      <c r="D62" s="11"/>
      <c r="E62" s="13" t="s">
        <v>91</v>
      </c>
      <c r="F62" s="14" t="s">
        <v>127</v>
      </c>
      <c r="G62" s="15" t="s">
        <v>31</v>
      </c>
      <c r="H62" s="48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128</v>
      </c>
      <c r="G63" s="20" t="s">
        <v>51</v>
      </c>
      <c r="H63" s="48">
        <v>1</v>
      </c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129</v>
      </c>
      <c r="C64" s="12" t="s">
        <v>28</v>
      </c>
      <c r="D64" s="11"/>
      <c r="E64" s="13" t="s">
        <v>29</v>
      </c>
      <c r="F64" s="14" t="s">
        <v>130</v>
      </c>
      <c r="G64" s="15" t="s">
        <v>31</v>
      </c>
      <c r="H64" s="48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131</v>
      </c>
      <c r="C65" s="12" t="s">
        <v>28</v>
      </c>
      <c r="D65" s="11"/>
      <c r="E65" s="13" t="s">
        <v>132</v>
      </c>
      <c r="F65" s="14" t="s">
        <v>133</v>
      </c>
      <c r="G65" s="15" t="s">
        <v>31</v>
      </c>
      <c r="H65" s="48">
        <v>1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135</v>
      </c>
      <c r="C66" s="12" t="s">
        <v>28</v>
      </c>
      <c r="D66" s="11"/>
      <c r="E66" s="13" t="s">
        <v>37</v>
      </c>
      <c r="F66" s="18">
        <v>62</v>
      </c>
      <c r="G66" s="15" t="s">
        <v>31</v>
      </c>
      <c r="H66" s="48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136</v>
      </c>
      <c r="C67" s="12" t="s">
        <v>28</v>
      </c>
      <c r="D67" s="11"/>
      <c r="E67" s="13" t="s">
        <v>100</v>
      </c>
      <c r="F67" s="14" t="s">
        <v>137</v>
      </c>
      <c r="G67" s="15" t="s">
        <v>31</v>
      </c>
      <c r="H67" s="48">
        <v>1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136</v>
      </c>
      <c r="C68" s="12" t="s">
        <v>28</v>
      </c>
      <c r="D68" s="11"/>
      <c r="E68" s="13" t="s">
        <v>100</v>
      </c>
      <c r="F68" s="14" t="s">
        <v>138</v>
      </c>
      <c r="G68" s="19" t="s">
        <v>47</v>
      </c>
      <c r="H68" s="48">
        <v>1</v>
      </c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139</v>
      </c>
      <c r="C69" s="12" t="s">
        <v>28</v>
      </c>
      <c r="D69" s="11"/>
      <c r="E69" s="13" t="s">
        <v>44</v>
      </c>
      <c r="F69" s="18">
        <v>65</v>
      </c>
      <c r="G69" s="15" t="s">
        <v>31</v>
      </c>
      <c r="H69" s="48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140</v>
      </c>
      <c r="C70" s="12" t="s">
        <v>28</v>
      </c>
      <c r="D70" s="11"/>
      <c r="E70" s="13" t="s">
        <v>37</v>
      </c>
      <c r="F70" s="14" t="s">
        <v>141</v>
      </c>
      <c r="G70" s="15" t="s">
        <v>31</v>
      </c>
      <c r="H70" s="48">
        <v>4</v>
      </c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140</v>
      </c>
      <c r="C71" s="12" t="s">
        <v>28</v>
      </c>
      <c r="D71" s="11"/>
      <c r="E71" s="13" t="s">
        <v>37</v>
      </c>
      <c r="F71" s="14" t="s">
        <v>363</v>
      </c>
      <c r="G71" s="20" t="s">
        <v>51</v>
      </c>
      <c r="H71" s="48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143</v>
      </c>
      <c r="C72" s="12" t="s">
        <v>28</v>
      </c>
      <c r="D72" s="11"/>
      <c r="E72" s="13" t="s">
        <v>44</v>
      </c>
      <c r="F72" s="14" t="s">
        <v>144</v>
      </c>
      <c r="G72" s="15" t="s">
        <v>31</v>
      </c>
      <c r="H72" s="48">
        <v>2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143</v>
      </c>
      <c r="C73" s="12" t="s">
        <v>28</v>
      </c>
      <c r="D73" s="11"/>
      <c r="E73" s="13" t="s">
        <v>44</v>
      </c>
      <c r="F73" s="14" t="s">
        <v>145</v>
      </c>
      <c r="G73" s="19" t="s">
        <v>47</v>
      </c>
      <c r="H73" s="48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146</v>
      </c>
      <c r="C74" s="12" t="s">
        <v>28</v>
      </c>
      <c r="D74" s="11"/>
      <c r="E74" s="13" t="s">
        <v>44</v>
      </c>
      <c r="F74" s="14" t="s">
        <v>147</v>
      </c>
      <c r="G74" s="15" t="s">
        <v>31</v>
      </c>
      <c r="H74" s="48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146</v>
      </c>
      <c r="C75" s="12" t="s">
        <v>28</v>
      </c>
      <c r="D75" s="11"/>
      <c r="E75" s="13" t="s">
        <v>44</v>
      </c>
      <c r="F75" s="14" t="s">
        <v>148</v>
      </c>
      <c r="G75" s="19" t="s">
        <v>47</v>
      </c>
      <c r="H75" s="48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149</v>
      </c>
      <c r="C76" s="12" t="s">
        <v>28</v>
      </c>
      <c r="D76" s="11"/>
      <c r="E76" s="13" t="s">
        <v>37</v>
      </c>
      <c r="F76" s="14" t="s">
        <v>150</v>
      </c>
      <c r="G76" s="15" t="s">
        <v>31</v>
      </c>
      <c r="H76" s="48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151</v>
      </c>
      <c r="C77" s="12" t="s">
        <v>28</v>
      </c>
      <c r="D77" s="11"/>
      <c r="E77" s="13" t="s">
        <v>37</v>
      </c>
      <c r="F77" s="14" t="s">
        <v>152</v>
      </c>
      <c r="G77" s="15" t="s">
        <v>31</v>
      </c>
      <c r="H77" s="48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153</v>
      </c>
      <c r="C78" s="12" t="s">
        <v>28</v>
      </c>
      <c r="D78" s="11"/>
      <c r="E78" s="13" t="s">
        <v>154</v>
      </c>
      <c r="F78" s="14" t="s">
        <v>155</v>
      </c>
      <c r="G78" s="15" t="s">
        <v>31</v>
      </c>
      <c r="H78" s="48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153</v>
      </c>
      <c r="C79" s="12" t="s">
        <v>28</v>
      </c>
      <c r="D79" s="11"/>
      <c r="E79" s="13" t="s">
        <v>154</v>
      </c>
      <c r="F79" s="22" t="s">
        <v>156</v>
      </c>
      <c r="G79" s="20" t="s">
        <v>51</v>
      </c>
      <c r="H79" s="48">
        <v>1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159</v>
      </c>
      <c r="C80" s="12" t="s">
        <v>28</v>
      </c>
      <c r="D80" s="11"/>
      <c r="E80" s="13" t="s">
        <v>160</v>
      </c>
      <c r="F80" s="14" t="s">
        <v>161</v>
      </c>
      <c r="G80" s="15" t="s">
        <v>31</v>
      </c>
      <c r="H80" s="48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162</v>
      </c>
      <c r="C81" s="12" t="s">
        <v>28</v>
      </c>
      <c r="D81" s="11"/>
      <c r="E81" s="13" t="s">
        <v>163</v>
      </c>
      <c r="F81" s="14" t="s">
        <v>164</v>
      </c>
      <c r="G81" s="15" t="s">
        <v>31</v>
      </c>
      <c r="H81" s="48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162</v>
      </c>
      <c r="C82" s="12" t="s">
        <v>28</v>
      </c>
      <c r="D82" s="11"/>
      <c r="E82" s="13" t="s">
        <v>163</v>
      </c>
      <c r="F82" s="22" t="s">
        <v>368</v>
      </c>
      <c r="G82" s="20" t="s">
        <v>51</v>
      </c>
      <c r="H82" s="48">
        <v>1</v>
      </c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166</v>
      </c>
      <c r="C83" s="12" t="s">
        <v>28</v>
      </c>
      <c r="D83" s="11"/>
      <c r="E83" s="13" t="s">
        <v>44</v>
      </c>
      <c r="F83" s="18">
        <v>79</v>
      </c>
      <c r="G83" s="15" t="s">
        <v>31</v>
      </c>
      <c r="H83" s="48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167</v>
      </c>
      <c r="C84" s="12" t="s">
        <v>28</v>
      </c>
      <c r="D84" s="11"/>
      <c r="E84" s="13" t="s">
        <v>44</v>
      </c>
      <c r="F84" s="18">
        <v>80</v>
      </c>
      <c r="G84" s="15" t="s">
        <v>31</v>
      </c>
      <c r="H84" s="48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168</v>
      </c>
      <c r="C85" s="12" t="s">
        <v>28</v>
      </c>
      <c r="D85" s="11"/>
      <c r="E85" s="13" t="s">
        <v>37</v>
      </c>
      <c r="F85" s="14" t="s">
        <v>169</v>
      </c>
      <c r="G85" s="15" t="s">
        <v>31</v>
      </c>
      <c r="H85" s="48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170</v>
      </c>
      <c r="C86" s="12" t="s">
        <v>28</v>
      </c>
      <c r="D86" s="11"/>
      <c r="E86" s="13" t="s">
        <v>171</v>
      </c>
      <c r="F86" s="18" t="s">
        <v>172</v>
      </c>
      <c r="G86" s="15" t="s">
        <v>31</v>
      </c>
      <c r="H86" s="48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173</v>
      </c>
      <c r="C87" s="12" t="s">
        <v>28</v>
      </c>
      <c r="D87" s="11"/>
      <c r="E87" s="13" t="s">
        <v>37</v>
      </c>
      <c r="F87" s="14" t="s">
        <v>174</v>
      </c>
      <c r="G87" s="15" t="s">
        <v>31</v>
      </c>
      <c r="H87" s="48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175</v>
      </c>
      <c r="C88" s="12" t="s">
        <v>28</v>
      </c>
      <c r="D88" s="11"/>
      <c r="E88" s="13" t="s">
        <v>106</v>
      </c>
      <c r="F88" s="14" t="s">
        <v>176</v>
      </c>
      <c r="G88" s="15" t="s">
        <v>31</v>
      </c>
      <c r="H88" s="48">
        <v>1</v>
      </c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175</v>
      </c>
      <c r="C89" s="12" t="s">
        <v>28</v>
      </c>
      <c r="D89" s="11"/>
      <c r="E89" s="13" t="s">
        <v>106</v>
      </c>
      <c r="F89" s="14" t="s">
        <v>177</v>
      </c>
      <c r="G89" s="17" t="s">
        <v>33</v>
      </c>
      <c r="H89" s="48">
        <v>3</v>
      </c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178</v>
      </c>
      <c r="C90" s="12" t="s">
        <v>28</v>
      </c>
      <c r="D90" s="11"/>
      <c r="E90" s="13" t="s">
        <v>100</v>
      </c>
      <c r="F90" s="14" t="s">
        <v>179</v>
      </c>
      <c r="G90" s="15" t="s">
        <v>31</v>
      </c>
      <c r="H90" s="48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178</v>
      </c>
      <c r="C91" s="12" t="s">
        <v>28</v>
      </c>
      <c r="D91" s="11"/>
      <c r="E91" s="13" t="s">
        <v>100</v>
      </c>
      <c r="F91" s="14" t="s">
        <v>180</v>
      </c>
      <c r="G91" s="19" t="s">
        <v>47</v>
      </c>
      <c r="H91" s="48"/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181</v>
      </c>
      <c r="C92" s="12" t="s">
        <v>28</v>
      </c>
      <c r="D92" s="11"/>
      <c r="E92" s="13" t="s">
        <v>44</v>
      </c>
      <c r="F92" s="14" t="s">
        <v>182</v>
      </c>
      <c r="G92" s="15" t="s">
        <v>31</v>
      </c>
      <c r="H92" s="48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183</v>
      </c>
      <c r="C93" s="12" t="s">
        <v>28</v>
      </c>
      <c r="D93" s="11"/>
      <c r="E93" s="13" t="s">
        <v>44</v>
      </c>
      <c r="F93" s="14" t="s">
        <v>184</v>
      </c>
      <c r="G93" s="15" t="s">
        <v>31</v>
      </c>
      <c r="H93" s="48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183</v>
      </c>
      <c r="C94" s="12" t="s">
        <v>28</v>
      </c>
      <c r="D94" s="11"/>
      <c r="E94" s="13" t="s">
        <v>44</v>
      </c>
      <c r="F94" s="14" t="s">
        <v>185</v>
      </c>
      <c r="G94" s="19" t="s">
        <v>47</v>
      </c>
      <c r="H94" s="48">
        <v>1</v>
      </c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186</v>
      </c>
      <c r="C95" s="12" t="s">
        <v>28</v>
      </c>
      <c r="D95" s="11"/>
      <c r="E95" s="13" t="s">
        <v>37</v>
      </c>
      <c r="F95" s="14" t="s">
        <v>187</v>
      </c>
      <c r="G95" s="15" t="s">
        <v>31</v>
      </c>
      <c r="H95" s="48"/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188</v>
      </c>
      <c r="C96" s="12" t="s">
        <v>28</v>
      </c>
      <c r="D96" s="11"/>
      <c r="E96" s="13" t="s">
        <v>106</v>
      </c>
      <c r="F96" s="14" t="s">
        <v>189</v>
      </c>
      <c r="G96" s="15" t="s">
        <v>31</v>
      </c>
      <c r="H96" s="48"/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188</v>
      </c>
      <c r="C97" s="12" t="s">
        <v>28</v>
      </c>
      <c r="D97" s="11"/>
      <c r="E97" s="13" t="s">
        <v>106</v>
      </c>
      <c r="F97" s="14" t="s">
        <v>190</v>
      </c>
      <c r="G97" s="17" t="s">
        <v>33</v>
      </c>
      <c r="H97" s="48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191</v>
      </c>
      <c r="C98" s="12" t="s">
        <v>28</v>
      </c>
      <c r="D98" s="11"/>
      <c r="E98" s="13" t="s">
        <v>37</v>
      </c>
      <c r="F98" s="14" t="s">
        <v>192</v>
      </c>
      <c r="G98" s="15" t="s">
        <v>31</v>
      </c>
      <c r="H98" s="48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191</v>
      </c>
      <c r="C99" s="12" t="s">
        <v>28</v>
      </c>
      <c r="D99" s="11"/>
      <c r="E99" s="13" t="s">
        <v>37</v>
      </c>
      <c r="F99" s="14" t="s">
        <v>193</v>
      </c>
      <c r="G99" s="20" t="s">
        <v>51</v>
      </c>
      <c r="H99" s="48"/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194</v>
      </c>
      <c r="C100" s="12" t="s">
        <v>28</v>
      </c>
      <c r="D100" s="11"/>
      <c r="E100" s="13" t="s">
        <v>195</v>
      </c>
      <c r="F100" s="14" t="s">
        <v>196</v>
      </c>
      <c r="G100" s="15" t="s">
        <v>31</v>
      </c>
      <c r="H100" s="48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197</v>
      </c>
      <c r="C101" s="12" t="s">
        <v>28</v>
      </c>
      <c r="D101" s="11"/>
      <c r="E101" s="13" t="s">
        <v>61</v>
      </c>
      <c r="F101" s="14" t="s">
        <v>198</v>
      </c>
      <c r="G101" s="15" t="s">
        <v>31</v>
      </c>
      <c r="H101" s="48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197</v>
      </c>
      <c r="C102" s="12" t="s">
        <v>28</v>
      </c>
      <c r="D102" s="11"/>
      <c r="E102" s="13" t="s">
        <v>61</v>
      </c>
      <c r="F102" s="14" t="s">
        <v>199</v>
      </c>
      <c r="G102" s="20" t="s">
        <v>51</v>
      </c>
      <c r="H102" s="48">
        <v>1</v>
      </c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200</v>
      </c>
      <c r="C103" s="12" t="s">
        <v>28</v>
      </c>
      <c r="D103" s="11"/>
      <c r="E103" s="13" t="s">
        <v>44</v>
      </c>
      <c r="F103" s="14" t="s">
        <v>201</v>
      </c>
      <c r="G103" s="15" t="s">
        <v>31</v>
      </c>
      <c r="H103" s="48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200</v>
      </c>
      <c r="C104" s="12" t="s">
        <v>28</v>
      </c>
      <c r="D104" s="11"/>
      <c r="E104" s="13" t="s">
        <v>44</v>
      </c>
      <c r="F104" s="14" t="s">
        <v>202</v>
      </c>
      <c r="G104" s="19" t="s">
        <v>47</v>
      </c>
      <c r="H104" s="48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203</v>
      </c>
      <c r="C105" s="12" t="s">
        <v>28</v>
      </c>
      <c r="D105" s="11"/>
      <c r="E105" s="13" t="s">
        <v>37</v>
      </c>
      <c r="F105" s="14" t="s">
        <v>204</v>
      </c>
      <c r="G105" s="15" t="s">
        <v>31</v>
      </c>
      <c r="H105" s="48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205</v>
      </c>
      <c r="C106" s="12" t="s">
        <v>28</v>
      </c>
      <c r="D106" s="11"/>
      <c r="E106" s="13" t="s">
        <v>37</v>
      </c>
      <c r="F106" s="14" t="s">
        <v>206</v>
      </c>
      <c r="G106" s="15" t="s">
        <v>31</v>
      </c>
      <c r="H106" s="48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207</v>
      </c>
      <c r="C107" s="12" t="s">
        <v>28</v>
      </c>
      <c r="D107" s="11"/>
      <c r="E107" s="13" t="s">
        <v>44</v>
      </c>
      <c r="F107" s="18">
        <v>99</v>
      </c>
      <c r="G107" s="15" t="s">
        <v>31</v>
      </c>
      <c r="H107" s="48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208</v>
      </c>
      <c r="C108" s="12" t="s">
        <v>28</v>
      </c>
      <c r="D108" s="11"/>
      <c r="E108" s="13" t="s">
        <v>44</v>
      </c>
      <c r="F108" s="18">
        <v>100</v>
      </c>
      <c r="G108" s="15" t="s">
        <v>31</v>
      </c>
      <c r="H108" s="48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210</v>
      </c>
      <c r="C109" s="12" t="s">
        <v>28</v>
      </c>
      <c r="D109" s="11"/>
      <c r="E109" s="13" t="s">
        <v>211</v>
      </c>
      <c r="F109" s="14" t="s">
        <v>212</v>
      </c>
      <c r="G109" s="15" t="s">
        <v>31</v>
      </c>
      <c r="H109" s="48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210</v>
      </c>
      <c r="C110" s="12" t="s">
        <v>28</v>
      </c>
      <c r="D110" s="11"/>
      <c r="E110" s="13" t="s">
        <v>211</v>
      </c>
      <c r="F110" s="14" t="s">
        <v>213</v>
      </c>
      <c r="G110" s="17" t="s">
        <v>33</v>
      </c>
      <c r="H110" s="48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214</v>
      </c>
      <c r="C111" s="12" t="s">
        <v>28</v>
      </c>
      <c r="D111" s="11"/>
      <c r="E111" s="13" t="s">
        <v>37</v>
      </c>
      <c r="F111" s="14" t="s">
        <v>215</v>
      </c>
      <c r="G111" s="15" t="s">
        <v>31</v>
      </c>
      <c r="H111" s="48">
        <v>1</v>
      </c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216</v>
      </c>
      <c r="C112" s="12" t="s">
        <v>28</v>
      </c>
      <c r="D112" s="11"/>
      <c r="E112" s="13" t="s">
        <v>37</v>
      </c>
      <c r="F112" s="14" t="s">
        <v>217</v>
      </c>
      <c r="G112" s="15" t="s">
        <v>31</v>
      </c>
      <c r="H112" s="48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216</v>
      </c>
      <c r="C113" s="12" t="s">
        <v>28</v>
      </c>
      <c r="D113" s="11"/>
      <c r="E113" s="13" t="s">
        <v>37</v>
      </c>
      <c r="F113" s="14" t="s">
        <v>218</v>
      </c>
      <c r="G113" s="20" t="s">
        <v>51</v>
      </c>
      <c r="H113" s="48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219</v>
      </c>
      <c r="C114" s="12" t="s">
        <v>28</v>
      </c>
      <c r="D114" s="11"/>
      <c r="E114" s="13" t="s">
        <v>220</v>
      </c>
      <c r="F114" s="14" t="s">
        <v>221</v>
      </c>
      <c r="G114" s="15" t="s">
        <v>31</v>
      </c>
      <c r="H114" s="48">
        <v>1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219</v>
      </c>
      <c r="C115" s="12" t="s">
        <v>28</v>
      </c>
      <c r="D115" s="11"/>
      <c r="E115" s="13" t="s">
        <v>220</v>
      </c>
      <c r="F115" s="14" t="s">
        <v>222</v>
      </c>
      <c r="G115" s="21" t="s">
        <v>56</v>
      </c>
      <c r="H115" s="48">
        <v>1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223</v>
      </c>
      <c r="C116" s="12" t="s">
        <v>28</v>
      </c>
      <c r="D116" s="11"/>
      <c r="E116" s="13" t="s">
        <v>106</v>
      </c>
      <c r="F116" s="14" t="s">
        <v>224</v>
      </c>
      <c r="G116" s="15" t="s">
        <v>31</v>
      </c>
      <c r="H116" s="48"/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223</v>
      </c>
      <c r="C117" s="12" t="s">
        <v>28</v>
      </c>
      <c r="D117" s="11"/>
      <c r="E117" s="13" t="s">
        <v>106</v>
      </c>
      <c r="F117" s="14" t="s">
        <v>225</v>
      </c>
      <c r="G117" s="17" t="s">
        <v>33</v>
      </c>
      <c r="H117" s="48">
        <v>2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226</v>
      </c>
      <c r="C118" s="12" t="s">
        <v>28</v>
      </c>
      <c r="D118" s="11"/>
      <c r="E118" s="13" t="s">
        <v>160</v>
      </c>
      <c r="F118" s="14" t="s">
        <v>227</v>
      </c>
      <c r="G118" s="15" t="s">
        <v>31</v>
      </c>
      <c r="H118" s="48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226</v>
      </c>
      <c r="C119" s="12" t="s">
        <v>28</v>
      </c>
      <c r="D119" s="11"/>
      <c r="E119" s="13" t="s">
        <v>160</v>
      </c>
      <c r="F119" s="14" t="s">
        <v>228</v>
      </c>
      <c r="G119" s="19" t="s">
        <v>47</v>
      </c>
      <c r="H119" s="48">
        <v>4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229</v>
      </c>
      <c r="C120" s="12" t="s">
        <v>28</v>
      </c>
      <c r="D120" s="11"/>
      <c r="E120" s="13" t="s">
        <v>154</v>
      </c>
      <c r="F120" s="14" t="s">
        <v>230</v>
      </c>
      <c r="G120" s="15" t="s">
        <v>31</v>
      </c>
      <c r="H120" s="48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229</v>
      </c>
      <c r="C121" s="12" t="s">
        <v>28</v>
      </c>
      <c r="D121" s="11"/>
      <c r="E121" s="13" t="s">
        <v>154</v>
      </c>
      <c r="F121" s="14" t="s">
        <v>231</v>
      </c>
      <c r="G121" s="20" t="s">
        <v>51</v>
      </c>
      <c r="H121" s="48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232</v>
      </c>
      <c r="C122" s="12" t="s">
        <v>28</v>
      </c>
      <c r="D122" s="11"/>
      <c r="E122" s="13" t="s">
        <v>35</v>
      </c>
      <c r="F122" s="14" t="s">
        <v>233</v>
      </c>
      <c r="G122" s="15" t="s">
        <v>31</v>
      </c>
      <c r="H122" s="48">
        <v>3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232</v>
      </c>
      <c r="C123" s="12" t="s">
        <v>28</v>
      </c>
      <c r="D123" s="11"/>
      <c r="E123" s="13" t="s">
        <v>35</v>
      </c>
      <c r="F123" s="14" t="s">
        <v>234</v>
      </c>
      <c r="G123" s="17" t="s">
        <v>33</v>
      </c>
      <c r="H123" s="48">
        <v>2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235</v>
      </c>
      <c r="C124" s="12" t="s">
        <v>28</v>
      </c>
      <c r="D124" s="11"/>
      <c r="E124" s="13" t="s">
        <v>44</v>
      </c>
      <c r="F124" s="14" t="s">
        <v>236</v>
      </c>
      <c r="G124" s="15" t="s">
        <v>31</v>
      </c>
      <c r="H124" s="48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235</v>
      </c>
      <c r="C125" s="12" t="s">
        <v>28</v>
      </c>
      <c r="D125" s="11"/>
      <c r="E125" s="13" t="s">
        <v>44</v>
      </c>
      <c r="F125" s="14" t="s">
        <v>237</v>
      </c>
      <c r="G125" s="19" t="s">
        <v>47</v>
      </c>
      <c r="H125" s="48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238</v>
      </c>
      <c r="C126" s="12" t="s">
        <v>28</v>
      </c>
      <c r="D126" s="11"/>
      <c r="E126" s="13" t="s">
        <v>100</v>
      </c>
      <c r="F126" s="14" t="s">
        <v>239</v>
      </c>
      <c r="G126" s="15" t="s">
        <v>31</v>
      </c>
      <c r="H126" s="48">
        <v>1</v>
      </c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238</v>
      </c>
      <c r="C127" s="12" t="s">
        <v>28</v>
      </c>
      <c r="D127" s="11"/>
      <c r="E127" s="13" t="s">
        <v>100</v>
      </c>
      <c r="F127" s="14" t="s">
        <v>240</v>
      </c>
      <c r="G127" s="19" t="s">
        <v>47</v>
      </c>
      <c r="H127" s="48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241</v>
      </c>
      <c r="C128" s="12" t="s">
        <v>28</v>
      </c>
      <c r="D128" s="11"/>
      <c r="E128" s="13" t="s">
        <v>242</v>
      </c>
      <c r="F128" s="14" t="s">
        <v>243</v>
      </c>
      <c r="G128" s="15" t="s">
        <v>31</v>
      </c>
      <c r="H128" s="48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241</v>
      </c>
      <c r="C129" s="12" t="s">
        <v>28</v>
      </c>
      <c r="D129" s="11"/>
      <c r="E129" s="13" t="s">
        <v>242</v>
      </c>
      <c r="F129" s="14" t="s">
        <v>244</v>
      </c>
      <c r="G129" s="17" t="s">
        <v>33</v>
      </c>
      <c r="H129" s="48">
        <v>1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245</v>
      </c>
      <c r="C130" s="12" t="s">
        <v>28</v>
      </c>
      <c r="D130" s="11"/>
      <c r="E130" s="13" t="s">
        <v>106</v>
      </c>
      <c r="F130" s="14" t="s">
        <v>246</v>
      </c>
      <c r="G130" s="15" t="s">
        <v>31</v>
      </c>
      <c r="H130" s="48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245</v>
      </c>
      <c r="C131" s="12" t="s">
        <v>28</v>
      </c>
      <c r="D131" s="11"/>
      <c r="E131" s="13" t="s">
        <v>106</v>
      </c>
      <c r="F131" s="14" t="s">
        <v>247</v>
      </c>
      <c r="G131" s="17" t="s">
        <v>33</v>
      </c>
      <c r="H131" s="48">
        <v>2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248</v>
      </c>
      <c r="C132" s="12" t="s">
        <v>28</v>
      </c>
      <c r="D132" s="11"/>
      <c r="E132" s="13" t="s">
        <v>35</v>
      </c>
      <c r="F132" s="14" t="s">
        <v>249</v>
      </c>
      <c r="G132" s="15" t="s">
        <v>31</v>
      </c>
      <c r="H132" s="48">
        <v>3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248</v>
      </c>
      <c r="C133" s="12" t="s">
        <v>28</v>
      </c>
      <c r="D133" s="11"/>
      <c r="E133" s="13" t="s">
        <v>35</v>
      </c>
      <c r="F133" s="14" t="s">
        <v>250</v>
      </c>
      <c r="G133" s="17" t="s">
        <v>33</v>
      </c>
      <c r="H133" s="48">
        <v>3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251</v>
      </c>
      <c r="C134" s="12" t="s">
        <v>28</v>
      </c>
      <c r="D134" s="11"/>
      <c r="E134" s="13" t="s">
        <v>37</v>
      </c>
      <c r="F134" s="14" t="s">
        <v>252</v>
      </c>
      <c r="G134" s="15" t="s">
        <v>31</v>
      </c>
      <c r="H134" s="48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251</v>
      </c>
      <c r="C135" s="12" t="s">
        <v>28</v>
      </c>
      <c r="D135" s="11"/>
      <c r="E135" s="13" t="s">
        <v>37</v>
      </c>
      <c r="F135" s="14" t="s">
        <v>253</v>
      </c>
      <c r="G135" s="20" t="s">
        <v>51</v>
      </c>
      <c r="H135" s="48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254</v>
      </c>
      <c r="C136" s="12" t="s">
        <v>28</v>
      </c>
      <c r="D136" s="11"/>
      <c r="E136" s="13" t="s">
        <v>37</v>
      </c>
      <c r="F136" s="14" t="s">
        <v>255</v>
      </c>
      <c r="G136" s="15" t="s">
        <v>31</v>
      </c>
      <c r="H136" s="48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254</v>
      </c>
      <c r="C137" s="12" t="s">
        <v>28</v>
      </c>
      <c r="D137" s="11"/>
      <c r="E137" s="13" t="s">
        <v>37</v>
      </c>
      <c r="F137" s="14" t="s">
        <v>256</v>
      </c>
      <c r="G137" s="20" t="s">
        <v>51</v>
      </c>
      <c r="H137" s="48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257</v>
      </c>
      <c r="C138" s="12" t="s">
        <v>28</v>
      </c>
      <c r="D138" s="11"/>
      <c r="E138" s="13" t="s">
        <v>37</v>
      </c>
      <c r="F138" s="18">
        <v>125</v>
      </c>
      <c r="G138" s="15" t="s">
        <v>31</v>
      </c>
      <c r="H138" s="48"/>
      <c r="I138" s="25"/>
      <c r="J138" s="25"/>
      <c r="K138" s="26"/>
      <c r="L138" s="26"/>
      <c r="M138" s="27">
        <f t="shared" ref="M138:M170" si="5">K138-L138</f>
        <v>0</v>
      </c>
      <c r="N138" s="25"/>
      <c r="O138" s="26"/>
      <c r="P138" s="26"/>
      <c r="Q138" s="30">
        <f t="shared" ref="Q138:Q170" si="6">O138-P138</f>
        <v>0</v>
      </c>
    </row>
    <row r="139" spans="1:17">
      <c r="A139" s="10">
        <v>130</v>
      </c>
      <c r="B139" s="11" t="s">
        <v>257</v>
      </c>
      <c r="C139" s="12" t="s">
        <v>28</v>
      </c>
      <c r="D139" s="11"/>
      <c r="E139" s="13" t="s">
        <v>37</v>
      </c>
      <c r="F139" s="14" t="s">
        <v>258</v>
      </c>
      <c r="G139" s="20" t="s">
        <v>51</v>
      </c>
      <c r="H139" s="48">
        <v>1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259</v>
      </c>
      <c r="C140" s="12" t="s">
        <v>28</v>
      </c>
      <c r="D140" s="11"/>
      <c r="E140" s="13" t="s">
        <v>37</v>
      </c>
      <c r="F140" s="18">
        <v>126</v>
      </c>
      <c r="G140" s="15" t="s">
        <v>31</v>
      </c>
      <c r="H140" s="48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260</v>
      </c>
      <c r="C141" s="12" t="s">
        <v>28</v>
      </c>
      <c r="D141" s="11"/>
      <c r="E141" s="13" t="s">
        <v>37</v>
      </c>
      <c r="F141" s="18">
        <v>127</v>
      </c>
      <c r="G141" s="15" t="s">
        <v>31</v>
      </c>
      <c r="H141" s="48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260</v>
      </c>
      <c r="C142" s="12" t="s">
        <v>28</v>
      </c>
      <c r="D142" s="11"/>
      <c r="E142" s="13" t="s">
        <v>37</v>
      </c>
      <c r="F142" s="14" t="s">
        <v>261</v>
      </c>
      <c r="G142" s="20" t="s">
        <v>51</v>
      </c>
      <c r="H142" s="48">
        <v>1</v>
      </c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262</v>
      </c>
      <c r="C143" s="12" t="s">
        <v>28</v>
      </c>
      <c r="D143" s="11"/>
      <c r="E143" s="13" t="s">
        <v>37</v>
      </c>
      <c r="F143" s="18">
        <v>128</v>
      </c>
      <c r="G143" s="15" t="s">
        <v>31</v>
      </c>
      <c r="H143" s="48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262</v>
      </c>
      <c r="C144" s="12" t="s">
        <v>28</v>
      </c>
      <c r="D144" s="11"/>
      <c r="E144" s="13" t="s">
        <v>37</v>
      </c>
      <c r="F144" s="14" t="s">
        <v>263</v>
      </c>
      <c r="G144" s="20" t="s">
        <v>51</v>
      </c>
      <c r="H144" s="48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264</v>
      </c>
      <c r="C145" s="12" t="s">
        <v>28</v>
      </c>
      <c r="D145" s="11"/>
      <c r="E145" s="13" t="s">
        <v>44</v>
      </c>
      <c r="F145" s="14" t="s">
        <v>265</v>
      </c>
      <c r="G145" s="15" t="s">
        <v>31</v>
      </c>
      <c r="H145" s="48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264</v>
      </c>
      <c r="C146" s="12" t="s">
        <v>28</v>
      </c>
      <c r="D146" s="11"/>
      <c r="E146" s="13" t="s">
        <v>44</v>
      </c>
      <c r="F146" s="14" t="s">
        <v>266</v>
      </c>
      <c r="G146" s="19" t="s">
        <v>47</v>
      </c>
      <c r="H146" s="48">
        <v>2</v>
      </c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267</v>
      </c>
      <c r="C147" s="12" t="s">
        <v>28</v>
      </c>
      <c r="D147" s="11"/>
      <c r="E147" s="13" t="s">
        <v>91</v>
      </c>
      <c r="F147" s="14" t="s">
        <v>268</v>
      </c>
      <c r="G147" s="15" t="s">
        <v>31</v>
      </c>
      <c r="H147" s="48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267</v>
      </c>
      <c r="C148" s="12" t="s">
        <v>28</v>
      </c>
      <c r="D148" s="11"/>
      <c r="E148" s="13" t="s">
        <v>91</v>
      </c>
      <c r="F148" s="14" t="s">
        <v>269</v>
      </c>
      <c r="G148" s="20" t="s">
        <v>51</v>
      </c>
      <c r="H148" s="48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 s="2" customFormat="1" ht="12.75">
      <c r="A149" s="10">
        <v>140</v>
      </c>
      <c r="B149" s="11" t="s">
        <v>270</v>
      </c>
      <c r="C149" s="12" t="s">
        <v>28</v>
      </c>
      <c r="D149" s="11"/>
      <c r="E149" s="13" t="s">
        <v>37</v>
      </c>
      <c r="F149" s="18">
        <v>131</v>
      </c>
      <c r="G149" s="15" t="s">
        <v>31</v>
      </c>
      <c r="H149" s="48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271</v>
      </c>
      <c r="C150" s="12" t="s">
        <v>28</v>
      </c>
      <c r="D150" s="11"/>
      <c r="E150" s="13" t="s">
        <v>37</v>
      </c>
      <c r="F150" s="32">
        <v>132</v>
      </c>
      <c r="G150" s="15" t="s">
        <v>31</v>
      </c>
      <c r="H150" s="48"/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272</v>
      </c>
      <c r="C151" s="12" t="s">
        <v>28</v>
      </c>
      <c r="D151" s="11"/>
      <c r="E151" s="13" t="s">
        <v>37</v>
      </c>
      <c r="F151" s="14" t="s">
        <v>273</v>
      </c>
      <c r="G151" s="15" t="s">
        <v>31</v>
      </c>
      <c r="H151" s="48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>
      <c r="A152" s="10">
        <v>143</v>
      </c>
      <c r="B152" s="33" t="s">
        <v>274</v>
      </c>
      <c r="C152" s="7" t="s">
        <v>28</v>
      </c>
      <c r="D152" s="7"/>
      <c r="E152" s="33" t="s">
        <v>53</v>
      </c>
      <c r="F152" s="14" t="s">
        <v>275</v>
      </c>
      <c r="G152" s="15" t="s">
        <v>31</v>
      </c>
      <c r="H152" s="48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33" t="s">
        <v>274</v>
      </c>
      <c r="C153" s="7" t="s">
        <v>28</v>
      </c>
      <c r="D153" s="33"/>
      <c r="E153" s="33" t="s">
        <v>53</v>
      </c>
      <c r="F153" s="14" t="s">
        <v>276</v>
      </c>
      <c r="G153" s="21" t="s">
        <v>56</v>
      </c>
      <c r="H153" s="48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33" t="s">
        <v>277</v>
      </c>
      <c r="C154" s="7" t="s">
        <v>28</v>
      </c>
      <c r="D154" s="33"/>
      <c r="E154" s="33" t="s">
        <v>195</v>
      </c>
      <c r="F154" s="14" t="s">
        <v>278</v>
      </c>
      <c r="G154" s="15" t="s">
        <v>31</v>
      </c>
      <c r="H154" s="48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280</v>
      </c>
      <c r="C155" s="7" t="s">
        <v>28</v>
      </c>
      <c r="D155" s="33"/>
      <c r="E155" s="33" t="s">
        <v>195</v>
      </c>
      <c r="F155" s="14" t="s">
        <v>281</v>
      </c>
      <c r="G155" s="15" t="s">
        <v>31</v>
      </c>
      <c r="H155" s="48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280</v>
      </c>
      <c r="C156" s="7" t="s">
        <v>28</v>
      </c>
      <c r="D156" s="33"/>
      <c r="E156" s="33" t="s">
        <v>195</v>
      </c>
      <c r="F156" s="14" t="s">
        <v>282</v>
      </c>
      <c r="G156" s="21" t="s">
        <v>56</v>
      </c>
      <c r="H156" s="48">
        <v>2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283</v>
      </c>
      <c r="C157" s="7" t="s">
        <v>28</v>
      </c>
      <c r="D157" s="33"/>
      <c r="E157" s="33" t="s">
        <v>37</v>
      </c>
      <c r="F157" s="14" t="s">
        <v>284</v>
      </c>
      <c r="G157" s="15" t="s">
        <v>31</v>
      </c>
      <c r="H157" s="48">
        <v>1</v>
      </c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283</v>
      </c>
      <c r="C158" s="7" t="s">
        <v>28</v>
      </c>
      <c r="D158" s="33"/>
      <c r="E158" s="33" t="s">
        <v>37</v>
      </c>
      <c r="F158" s="22" t="s">
        <v>285</v>
      </c>
      <c r="G158" s="20" t="s">
        <v>51</v>
      </c>
      <c r="H158" s="48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286</v>
      </c>
      <c r="C159" s="7" t="s">
        <v>28</v>
      </c>
      <c r="D159" s="33"/>
      <c r="E159" s="33" t="s">
        <v>37</v>
      </c>
      <c r="F159" s="14" t="s">
        <v>287</v>
      </c>
      <c r="G159" s="15" t="s">
        <v>31</v>
      </c>
      <c r="H159" s="48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286</v>
      </c>
      <c r="C160" s="7" t="s">
        <v>28</v>
      </c>
      <c r="D160" s="33"/>
      <c r="E160" s="33" t="s">
        <v>37</v>
      </c>
      <c r="F160" s="14" t="s">
        <v>288</v>
      </c>
      <c r="G160" s="20" t="s">
        <v>51</v>
      </c>
      <c r="H160" s="48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289</v>
      </c>
      <c r="C161" s="7" t="s">
        <v>28</v>
      </c>
      <c r="D161" s="33"/>
      <c r="E161" s="33" t="s">
        <v>53</v>
      </c>
      <c r="F161" s="14" t="s">
        <v>290</v>
      </c>
      <c r="G161" s="15" t="s">
        <v>31</v>
      </c>
      <c r="H161" s="48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4" t="s">
        <v>289</v>
      </c>
      <c r="C162" s="29" t="s">
        <v>28</v>
      </c>
      <c r="D162" s="34"/>
      <c r="E162" s="34" t="s">
        <v>53</v>
      </c>
      <c r="F162" s="14" t="s">
        <v>291</v>
      </c>
      <c r="G162" s="35" t="s">
        <v>56</v>
      </c>
      <c r="H162" s="48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4" t="s">
        <v>292</v>
      </c>
      <c r="C163" s="29" t="s">
        <v>28</v>
      </c>
      <c r="D163" s="34"/>
      <c r="E163" s="34" t="s">
        <v>37</v>
      </c>
      <c r="F163" s="18">
        <v>140</v>
      </c>
      <c r="G163" s="36" t="s">
        <v>31</v>
      </c>
      <c r="H163" s="48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4" t="s">
        <v>292</v>
      </c>
      <c r="C164" s="29" t="s">
        <v>28</v>
      </c>
      <c r="D164" s="34"/>
      <c r="E164" s="34" t="s">
        <v>37</v>
      </c>
      <c r="F164" s="14" t="s">
        <v>293</v>
      </c>
      <c r="G164" s="37" t="s">
        <v>51</v>
      </c>
      <c r="H164" s="48">
        <v>2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4" t="s">
        <v>294</v>
      </c>
      <c r="C165" s="29" t="s">
        <v>28</v>
      </c>
      <c r="D165" s="34"/>
      <c r="E165" s="34" t="s">
        <v>295</v>
      </c>
      <c r="F165" s="13">
        <v>141</v>
      </c>
      <c r="G165" s="36" t="s">
        <v>31</v>
      </c>
      <c r="H165" s="48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296</v>
      </c>
      <c r="C166" s="29" t="s">
        <v>28</v>
      </c>
      <c r="D166" s="34"/>
      <c r="E166" s="34" t="s">
        <v>37</v>
      </c>
      <c r="F166" s="14" t="s">
        <v>297</v>
      </c>
      <c r="G166" s="36" t="s">
        <v>31</v>
      </c>
      <c r="H166" s="48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298</v>
      </c>
      <c r="C167" s="29" t="s">
        <v>28</v>
      </c>
      <c r="D167" s="34"/>
      <c r="E167" s="34" t="s">
        <v>37</v>
      </c>
      <c r="F167" s="14" t="s">
        <v>299</v>
      </c>
      <c r="G167" s="36" t="s">
        <v>31</v>
      </c>
      <c r="H167" s="48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298</v>
      </c>
      <c r="C168" s="29" t="s">
        <v>28</v>
      </c>
      <c r="D168" s="34"/>
      <c r="E168" s="34" t="s">
        <v>37</v>
      </c>
      <c r="F168" s="22" t="s">
        <v>300</v>
      </c>
      <c r="G168" s="37" t="s">
        <v>51</v>
      </c>
      <c r="H168" s="48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301</v>
      </c>
      <c r="C169" s="29" t="s">
        <v>28</v>
      </c>
      <c r="D169" s="34"/>
      <c r="E169" s="34" t="s">
        <v>37</v>
      </c>
      <c r="F169" s="14" t="s">
        <v>302</v>
      </c>
      <c r="G169" s="37" t="s">
        <v>51</v>
      </c>
      <c r="H169" s="48">
        <v>1</v>
      </c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303</v>
      </c>
      <c r="C170" s="29" t="s">
        <v>28</v>
      </c>
      <c r="D170" s="34"/>
      <c r="E170" s="34" t="s">
        <v>37</v>
      </c>
      <c r="F170" s="22" t="s">
        <v>304</v>
      </c>
      <c r="G170" s="36" t="s">
        <v>31</v>
      </c>
      <c r="H170" s="48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 ht="12.75" customHeight="1">
      <c r="A171" s="83" t="s">
        <v>311</v>
      </c>
      <c r="B171" s="83"/>
      <c r="C171" s="83"/>
      <c r="D171" s="83"/>
      <c r="E171" s="83"/>
      <c r="F171" s="83"/>
      <c r="G171" s="83"/>
      <c r="H171" s="46">
        <f t="shared" ref="H171:Q171" si="7">SUM(H10:H169)</f>
        <v>80</v>
      </c>
      <c r="I171" s="46">
        <f t="shared" si="7"/>
        <v>0</v>
      </c>
      <c r="J171" s="46">
        <f t="shared" si="7"/>
        <v>0</v>
      </c>
      <c r="K171" s="45">
        <f t="shared" si="7"/>
        <v>0</v>
      </c>
      <c r="L171" s="45">
        <f t="shared" si="7"/>
        <v>0</v>
      </c>
      <c r="M171" s="45">
        <f t="shared" si="7"/>
        <v>0</v>
      </c>
      <c r="N171" s="44">
        <f t="shared" si="7"/>
        <v>0</v>
      </c>
      <c r="O171" s="45">
        <f t="shared" si="7"/>
        <v>0</v>
      </c>
      <c r="P171" s="45">
        <f t="shared" si="7"/>
        <v>0</v>
      </c>
      <c r="Q171" s="45">
        <f t="shared" si="7"/>
        <v>0</v>
      </c>
    </row>
  </sheetData>
  <mergeCells count="8">
    <mergeCell ref="A171:G171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"/>
  <sheetViews>
    <sheetView topLeftCell="L163" workbookViewId="0">
      <selection activeCell="R163" sqref="R163"/>
    </sheetView>
  </sheetViews>
  <sheetFormatPr defaultColWidth="9" defaultRowHeight="15"/>
  <cols>
    <col min="1" max="1" width="4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/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/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1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>
        <v>1</v>
      </c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/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3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2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>
        <v>1</v>
      </c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>
        <v>1</v>
      </c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>
        <v>1</v>
      </c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2</v>
      </c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>
        <v>1</v>
      </c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/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369</v>
      </c>
      <c r="G67" s="20" t="s">
        <v>51</v>
      </c>
      <c r="H67" s="16">
        <v>2</v>
      </c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>
        <v>2</v>
      </c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2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/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159</v>
      </c>
      <c r="C82" s="12" t="s">
        <v>28</v>
      </c>
      <c r="D82" s="11"/>
      <c r="E82" s="13" t="s">
        <v>160</v>
      </c>
      <c r="F82" s="14" t="s">
        <v>161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162</v>
      </c>
      <c r="C83" s="12" t="s">
        <v>28</v>
      </c>
      <c r="D83" s="11"/>
      <c r="E83" s="13" t="s">
        <v>163</v>
      </c>
      <c r="F83" s="14" t="s">
        <v>164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22" t="s">
        <v>165</v>
      </c>
      <c r="G84" s="20" t="s">
        <v>51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166</v>
      </c>
      <c r="C85" s="12" t="s">
        <v>28</v>
      </c>
      <c r="D85" s="11"/>
      <c r="E85" s="13" t="s">
        <v>44</v>
      </c>
      <c r="F85" s="18">
        <v>79</v>
      </c>
      <c r="G85" s="15" t="s">
        <v>31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167</v>
      </c>
      <c r="C86" s="12" t="s">
        <v>28</v>
      </c>
      <c r="D86" s="11"/>
      <c r="E86" s="13" t="s">
        <v>44</v>
      </c>
      <c r="F86" s="18">
        <v>80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168</v>
      </c>
      <c r="C87" s="12" t="s">
        <v>28</v>
      </c>
      <c r="D87" s="11"/>
      <c r="E87" s="13" t="s">
        <v>37</v>
      </c>
      <c r="F87" s="14" t="s">
        <v>169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170</v>
      </c>
      <c r="C88" s="12" t="s">
        <v>28</v>
      </c>
      <c r="D88" s="11"/>
      <c r="E88" s="13" t="s">
        <v>171</v>
      </c>
      <c r="F88" s="18" t="s">
        <v>172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173</v>
      </c>
      <c r="C89" s="12" t="s">
        <v>28</v>
      </c>
      <c r="D89" s="11"/>
      <c r="E89" s="13" t="s">
        <v>37</v>
      </c>
      <c r="F89" s="14" t="s">
        <v>174</v>
      </c>
      <c r="G89" s="15" t="s">
        <v>31</v>
      </c>
      <c r="H89" s="16">
        <v>1</v>
      </c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175</v>
      </c>
      <c r="C90" s="12" t="s">
        <v>28</v>
      </c>
      <c r="D90" s="11"/>
      <c r="E90" s="13" t="s">
        <v>106</v>
      </c>
      <c r="F90" s="14" t="s">
        <v>176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177</v>
      </c>
      <c r="G91" s="17" t="s">
        <v>33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178</v>
      </c>
      <c r="C92" s="12" t="s">
        <v>28</v>
      </c>
      <c r="D92" s="11"/>
      <c r="E92" s="13" t="s">
        <v>100</v>
      </c>
      <c r="F92" s="14" t="s">
        <v>179</v>
      </c>
      <c r="G92" s="15" t="s">
        <v>31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180</v>
      </c>
      <c r="G93" s="19" t="s">
        <v>47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181</v>
      </c>
      <c r="C94" s="12" t="s">
        <v>28</v>
      </c>
      <c r="D94" s="11"/>
      <c r="E94" s="13" t="s">
        <v>44</v>
      </c>
      <c r="F94" s="14" t="s">
        <v>182</v>
      </c>
      <c r="G94" s="15" t="s">
        <v>31</v>
      </c>
      <c r="H94" s="16"/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183</v>
      </c>
      <c r="C95" s="12" t="s">
        <v>28</v>
      </c>
      <c r="D95" s="11"/>
      <c r="E95" s="13" t="s">
        <v>44</v>
      </c>
      <c r="F95" s="14" t="s">
        <v>184</v>
      </c>
      <c r="G95" s="15" t="s">
        <v>31</v>
      </c>
      <c r="H95" s="16">
        <v>2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185</v>
      </c>
      <c r="G96" s="19" t="s">
        <v>47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186</v>
      </c>
      <c r="C97" s="12" t="s">
        <v>28</v>
      </c>
      <c r="D97" s="11"/>
      <c r="E97" s="13" t="s">
        <v>37</v>
      </c>
      <c r="F97" s="14" t="s">
        <v>187</v>
      </c>
      <c r="G97" s="15" t="s">
        <v>31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188</v>
      </c>
      <c r="C98" s="12" t="s">
        <v>28</v>
      </c>
      <c r="D98" s="11"/>
      <c r="E98" s="13" t="s">
        <v>106</v>
      </c>
      <c r="F98" s="14" t="s">
        <v>189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190</v>
      </c>
      <c r="G99" s="17" t="s">
        <v>33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191</v>
      </c>
      <c r="C100" s="12" t="s">
        <v>28</v>
      </c>
      <c r="D100" s="11"/>
      <c r="E100" s="13" t="s">
        <v>37</v>
      </c>
      <c r="F100" s="14" t="s">
        <v>192</v>
      </c>
      <c r="G100" s="15" t="s">
        <v>31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193</v>
      </c>
      <c r="G101" s="20" t="s">
        <v>51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194</v>
      </c>
      <c r="C102" s="12" t="s">
        <v>28</v>
      </c>
      <c r="D102" s="11"/>
      <c r="E102" s="13" t="s">
        <v>195</v>
      </c>
      <c r="F102" s="14" t="s">
        <v>196</v>
      </c>
      <c r="G102" s="15" t="s">
        <v>31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197</v>
      </c>
      <c r="C103" s="12" t="s">
        <v>28</v>
      </c>
      <c r="D103" s="11"/>
      <c r="E103" s="13" t="s">
        <v>61</v>
      </c>
      <c r="F103" s="14" t="s">
        <v>198</v>
      </c>
      <c r="G103" s="15" t="s">
        <v>31</v>
      </c>
      <c r="H103" s="16"/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199</v>
      </c>
      <c r="G104" s="20" t="s">
        <v>51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200</v>
      </c>
      <c r="C105" s="12" t="s">
        <v>28</v>
      </c>
      <c r="D105" s="11"/>
      <c r="E105" s="13" t="s">
        <v>44</v>
      </c>
      <c r="F105" s="14" t="s">
        <v>201</v>
      </c>
      <c r="G105" s="15" t="s">
        <v>31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202</v>
      </c>
      <c r="G106" s="19" t="s">
        <v>47</v>
      </c>
      <c r="H106" s="16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203</v>
      </c>
      <c r="C107" s="12" t="s">
        <v>28</v>
      </c>
      <c r="D107" s="11"/>
      <c r="E107" s="13" t="s">
        <v>37</v>
      </c>
      <c r="F107" s="14" t="s">
        <v>204</v>
      </c>
      <c r="G107" s="15" t="s">
        <v>31</v>
      </c>
      <c r="H107" s="16"/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205</v>
      </c>
      <c r="C108" s="12" t="s">
        <v>28</v>
      </c>
      <c r="D108" s="11"/>
      <c r="E108" s="13" t="s">
        <v>37</v>
      </c>
      <c r="F108" s="14" t="s">
        <v>206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207</v>
      </c>
      <c r="C109" s="12" t="s">
        <v>28</v>
      </c>
      <c r="D109" s="11"/>
      <c r="E109" s="13" t="s">
        <v>44</v>
      </c>
      <c r="F109" s="18">
        <v>99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208</v>
      </c>
      <c r="C110" s="12" t="s">
        <v>28</v>
      </c>
      <c r="D110" s="11"/>
      <c r="E110" s="13" t="s">
        <v>44</v>
      </c>
      <c r="F110" s="18">
        <v>100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210</v>
      </c>
      <c r="C111" s="12" t="s">
        <v>28</v>
      </c>
      <c r="D111" s="11"/>
      <c r="E111" s="13" t="s">
        <v>211</v>
      </c>
      <c r="F111" s="14" t="s">
        <v>212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213</v>
      </c>
      <c r="G112" s="17" t="s">
        <v>33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214</v>
      </c>
      <c r="C113" s="12" t="s">
        <v>28</v>
      </c>
      <c r="D113" s="11"/>
      <c r="E113" s="13" t="s">
        <v>37</v>
      </c>
      <c r="F113" s="14" t="s">
        <v>215</v>
      </c>
      <c r="G113" s="15" t="s">
        <v>31</v>
      </c>
      <c r="H113" s="16">
        <v>1</v>
      </c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216</v>
      </c>
      <c r="C114" s="12" t="s">
        <v>28</v>
      </c>
      <c r="D114" s="11"/>
      <c r="E114" s="13" t="s">
        <v>37</v>
      </c>
      <c r="F114" s="14" t="s">
        <v>217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218</v>
      </c>
      <c r="G115" s="20" t="s">
        <v>51</v>
      </c>
      <c r="H115" s="16">
        <v>1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219</v>
      </c>
      <c r="C116" s="12" t="s">
        <v>28</v>
      </c>
      <c r="D116" s="11"/>
      <c r="E116" s="13" t="s">
        <v>220</v>
      </c>
      <c r="F116" s="14" t="s">
        <v>221</v>
      </c>
      <c r="G116" s="15" t="s">
        <v>31</v>
      </c>
      <c r="H116" s="16">
        <v>2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222</v>
      </c>
      <c r="G117" s="21" t="s">
        <v>56</v>
      </c>
      <c r="H117" s="16"/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223</v>
      </c>
      <c r="C118" s="12" t="s">
        <v>28</v>
      </c>
      <c r="D118" s="11"/>
      <c r="E118" s="13" t="s">
        <v>106</v>
      </c>
      <c r="F118" s="14" t="s">
        <v>224</v>
      </c>
      <c r="G118" s="15" t="s">
        <v>31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225</v>
      </c>
      <c r="G119" s="17" t="s">
        <v>33</v>
      </c>
      <c r="H119" s="16">
        <v>2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226</v>
      </c>
      <c r="C120" s="12" t="s">
        <v>28</v>
      </c>
      <c r="D120" s="11"/>
      <c r="E120" s="13" t="s">
        <v>160</v>
      </c>
      <c r="F120" s="14" t="s">
        <v>227</v>
      </c>
      <c r="G120" s="15" t="s">
        <v>31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228</v>
      </c>
      <c r="G121" s="19" t="s">
        <v>47</v>
      </c>
      <c r="H121" s="16"/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229</v>
      </c>
      <c r="C122" s="12" t="s">
        <v>28</v>
      </c>
      <c r="D122" s="11"/>
      <c r="E122" s="13" t="s">
        <v>154</v>
      </c>
      <c r="F122" s="14" t="s">
        <v>230</v>
      </c>
      <c r="G122" s="15" t="s">
        <v>31</v>
      </c>
      <c r="H122" s="16">
        <v>3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231</v>
      </c>
      <c r="G123" s="20" t="s">
        <v>51</v>
      </c>
      <c r="H123" s="16">
        <v>1</v>
      </c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232</v>
      </c>
      <c r="C124" s="12" t="s">
        <v>28</v>
      </c>
      <c r="D124" s="11"/>
      <c r="E124" s="13" t="s">
        <v>35</v>
      </c>
      <c r="F124" s="14" t="s">
        <v>233</v>
      </c>
      <c r="G124" s="15" t="s">
        <v>31</v>
      </c>
      <c r="H124" s="16">
        <v>4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234</v>
      </c>
      <c r="G125" s="17" t="s">
        <v>33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235</v>
      </c>
      <c r="C126" s="12" t="s">
        <v>28</v>
      </c>
      <c r="D126" s="11"/>
      <c r="E126" s="13" t="s">
        <v>44</v>
      </c>
      <c r="F126" s="14" t="s">
        <v>236</v>
      </c>
      <c r="G126" s="15" t="s">
        <v>31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237</v>
      </c>
      <c r="G127" s="19" t="s">
        <v>47</v>
      </c>
      <c r="H127" s="16">
        <v>1</v>
      </c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238</v>
      </c>
      <c r="C128" s="12" t="s">
        <v>28</v>
      </c>
      <c r="D128" s="11"/>
      <c r="E128" s="13" t="s">
        <v>100</v>
      </c>
      <c r="F128" s="14" t="s">
        <v>239</v>
      </c>
      <c r="G128" s="15" t="s">
        <v>31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240</v>
      </c>
      <c r="G129" s="19" t="s">
        <v>47</v>
      </c>
      <c r="H129" s="16">
        <v>1</v>
      </c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241</v>
      </c>
      <c r="C130" s="12" t="s">
        <v>28</v>
      </c>
      <c r="D130" s="11"/>
      <c r="E130" s="13" t="s">
        <v>242</v>
      </c>
      <c r="F130" s="14" t="s">
        <v>243</v>
      </c>
      <c r="G130" s="15" t="s">
        <v>31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244</v>
      </c>
      <c r="G131" s="17" t="s">
        <v>33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245</v>
      </c>
      <c r="C132" s="12" t="s">
        <v>28</v>
      </c>
      <c r="D132" s="11"/>
      <c r="E132" s="13" t="s">
        <v>106</v>
      </c>
      <c r="F132" s="14" t="s">
        <v>246</v>
      </c>
      <c r="G132" s="15" t="s">
        <v>31</v>
      </c>
      <c r="H132" s="16">
        <v>1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247</v>
      </c>
      <c r="G133" s="17" t="s">
        <v>33</v>
      </c>
      <c r="H133" s="16">
        <v>1</v>
      </c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248</v>
      </c>
      <c r="C134" s="12" t="s">
        <v>28</v>
      </c>
      <c r="D134" s="11"/>
      <c r="E134" s="13" t="s">
        <v>35</v>
      </c>
      <c r="F134" s="14" t="s">
        <v>249</v>
      </c>
      <c r="G134" s="15" t="s">
        <v>31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250</v>
      </c>
      <c r="G135" s="17" t="s">
        <v>33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251</v>
      </c>
      <c r="C136" s="12" t="s">
        <v>28</v>
      </c>
      <c r="D136" s="11"/>
      <c r="E136" s="13" t="s">
        <v>37</v>
      </c>
      <c r="F136" s="14" t="s">
        <v>252</v>
      </c>
      <c r="G136" s="15" t="s">
        <v>31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253</v>
      </c>
      <c r="G137" s="20" t="s">
        <v>51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254</v>
      </c>
      <c r="C138" s="12" t="s">
        <v>28</v>
      </c>
      <c r="D138" s="11"/>
      <c r="E138" s="13" t="s">
        <v>37</v>
      </c>
      <c r="F138" s="14" t="s">
        <v>255</v>
      </c>
      <c r="G138" s="15" t="s">
        <v>31</v>
      </c>
      <c r="H138" s="16">
        <v>1</v>
      </c>
      <c r="I138" s="25"/>
      <c r="J138" s="25"/>
      <c r="K138" s="26"/>
      <c r="L138" s="26"/>
      <c r="M138" s="27">
        <f t="shared" ref="M138:M173" si="5">K138-L138</f>
        <v>0</v>
      </c>
      <c r="N138" s="25"/>
      <c r="O138" s="26"/>
      <c r="P138" s="26"/>
      <c r="Q138" s="30">
        <f t="shared" ref="Q138:Q173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256</v>
      </c>
      <c r="G139" s="20" t="s">
        <v>51</v>
      </c>
      <c r="H139" s="16">
        <v>1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257</v>
      </c>
      <c r="C140" s="12" t="s">
        <v>28</v>
      </c>
      <c r="D140" s="11"/>
      <c r="E140" s="13" t="s">
        <v>37</v>
      </c>
      <c r="F140" s="18">
        <v>125</v>
      </c>
      <c r="G140" s="15" t="s">
        <v>31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4" t="s">
        <v>258</v>
      </c>
      <c r="G141" s="20" t="s">
        <v>51</v>
      </c>
      <c r="H141" s="16">
        <v>1</v>
      </c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259</v>
      </c>
      <c r="C142" s="12" t="s">
        <v>28</v>
      </c>
      <c r="D142" s="11"/>
      <c r="E142" s="13" t="s">
        <v>37</v>
      </c>
      <c r="F142" s="18">
        <v>126</v>
      </c>
      <c r="G142" s="15" t="s">
        <v>31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260</v>
      </c>
      <c r="C143" s="12" t="s">
        <v>28</v>
      </c>
      <c r="D143" s="11"/>
      <c r="E143" s="13" t="s">
        <v>37</v>
      </c>
      <c r="F143" s="18">
        <v>127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4" t="s">
        <v>261</v>
      </c>
      <c r="G144" s="20" t="s">
        <v>51</v>
      </c>
      <c r="H144" s="16">
        <v>2</v>
      </c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262</v>
      </c>
      <c r="C145" s="12" t="s">
        <v>28</v>
      </c>
      <c r="D145" s="11"/>
      <c r="E145" s="13" t="s">
        <v>37</v>
      </c>
      <c r="F145" s="18">
        <v>128</v>
      </c>
      <c r="G145" s="15" t="s">
        <v>31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4" t="s">
        <v>263</v>
      </c>
      <c r="G146" s="20" t="s">
        <v>51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264</v>
      </c>
      <c r="C147" s="12" t="s">
        <v>28</v>
      </c>
      <c r="D147" s="11"/>
      <c r="E147" s="13" t="s">
        <v>44</v>
      </c>
      <c r="F147" s="14" t="s">
        <v>265</v>
      </c>
      <c r="G147" s="15" t="s">
        <v>31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266</v>
      </c>
      <c r="G148" s="19" t="s">
        <v>47</v>
      </c>
      <c r="H148" s="16">
        <v>1</v>
      </c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267</v>
      </c>
      <c r="C149" s="12" t="s">
        <v>28</v>
      </c>
      <c r="D149" s="11"/>
      <c r="E149" s="13" t="s">
        <v>91</v>
      </c>
      <c r="F149" s="14" t="s">
        <v>268</v>
      </c>
      <c r="G149" s="15" t="s">
        <v>31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269</v>
      </c>
      <c r="G150" s="20" t="s">
        <v>51</v>
      </c>
      <c r="H150" s="16">
        <v>1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 s="2" customFormat="1" ht="12.75">
      <c r="A151" s="10">
        <v>142</v>
      </c>
      <c r="B151" s="11" t="s">
        <v>270</v>
      </c>
      <c r="C151" s="12" t="s">
        <v>28</v>
      </c>
      <c r="D151" s="11"/>
      <c r="E151" s="13" t="s">
        <v>37</v>
      </c>
      <c r="F151" s="18">
        <v>131</v>
      </c>
      <c r="G151" s="15" t="s">
        <v>31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>
      <c r="A152" s="10">
        <v>143</v>
      </c>
      <c r="B152" s="11" t="s">
        <v>271</v>
      </c>
      <c r="C152" s="12" t="s">
        <v>28</v>
      </c>
      <c r="D152" s="11"/>
      <c r="E152" s="13" t="s">
        <v>37</v>
      </c>
      <c r="F152" s="32">
        <v>132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272</v>
      </c>
      <c r="C153" s="12" t="s">
        <v>28</v>
      </c>
      <c r="D153" s="11"/>
      <c r="E153" s="13" t="s">
        <v>37</v>
      </c>
      <c r="F153" s="14" t="s">
        <v>273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33" t="s">
        <v>274</v>
      </c>
      <c r="C154" s="7" t="s">
        <v>28</v>
      </c>
      <c r="D154" s="7"/>
      <c r="E154" s="33" t="s">
        <v>53</v>
      </c>
      <c r="F154" s="14" t="s">
        <v>275</v>
      </c>
      <c r="G154" s="15" t="s">
        <v>31</v>
      </c>
      <c r="H154" s="16">
        <v>1</v>
      </c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33"/>
      <c r="E155" s="33" t="s">
        <v>53</v>
      </c>
      <c r="F155" s="14" t="s">
        <v>276</v>
      </c>
      <c r="G155" s="21" t="s">
        <v>56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277</v>
      </c>
      <c r="C156" s="7" t="s">
        <v>28</v>
      </c>
      <c r="D156" s="33"/>
      <c r="E156" s="33" t="s">
        <v>195</v>
      </c>
      <c r="F156" s="14" t="s">
        <v>278</v>
      </c>
      <c r="G156" s="15" t="s">
        <v>31</v>
      </c>
      <c r="H156" s="16">
        <v>1</v>
      </c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280</v>
      </c>
      <c r="C157" s="7" t="s">
        <v>28</v>
      </c>
      <c r="D157" s="33"/>
      <c r="E157" s="33" t="s">
        <v>195</v>
      </c>
      <c r="F157" s="14" t="s">
        <v>281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280</v>
      </c>
      <c r="C158" s="7" t="s">
        <v>28</v>
      </c>
      <c r="D158" s="33"/>
      <c r="E158" s="33" t="s">
        <v>195</v>
      </c>
      <c r="F158" s="14" t="s">
        <v>282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283</v>
      </c>
      <c r="C159" s="7" t="s">
        <v>28</v>
      </c>
      <c r="D159" s="33"/>
      <c r="E159" s="33" t="s">
        <v>37</v>
      </c>
      <c r="F159" s="14" t="s">
        <v>284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283</v>
      </c>
      <c r="C160" s="7" t="s">
        <v>28</v>
      </c>
      <c r="D160" s="33"/>
      <c r="E160" s="33" t="s">
        <v>37</v>
      </c>
      <c r="F160" s="22" t="s">
        <v>285</v>
      </c>
      <c r="G160" s="20" t="s">
        <v>51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286</v>
      </c>
      <c r="C161" s="7" t="s">
        <v>28</v>
      </c>
      <c r="D161" s="33"/>
      <c r="E161" s="33" t="s">
        <v>37</v>
      </c>
      <c r="F161" s="14" t="s">
        <v>287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286</v>
      </c>
      <c r="C162" s="7" t="s">
        <v>28</v>
      </c>
      <c r="D162" s="33"/>
      <c r="E162" s="33" t="s">
        <v>37</v>
      </c>
      <c r="F162" s="14" t="s">
        <v>288</v>
      </c>
      <c r="G162" s="20" t="s">
        <v>51</v>
      </c>
      <c r="H162" s="16">
        <v>1</v>
      </c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289</v>
      </c>
      <c r="C163" s="7" t="s">
        <v>28</v>
      </c>
      <c r="D163" s="33"/>
      <c r="E163" s="33" t="s">
        <v>53</v>
      </c>
      <c r="F163" s="14" t="s">
        <v>290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4" t="s">
        <v>289</v>
      </c>
      <c r="C164" s="29" t="s">
        <v>28</v>
      </c>
      <c r="D164" s="34"/>
      <c r="E164" s="34" t="s">
        <v>53</v>
      </c>
      <c r="F164" s="14" t="s">
        <v>291</v>
      </c>
      <c r="G164" s="35" t="s">
        <v>56</v>
      </c>
      <c r="H164" s="16">
        <v>1</v>
      </c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4" t="s">
        <v>292</v>
      </c>
      <c r="C165" s="29" t="s">
        <v>28</v>
      </c>
      <c r="D165" s="34"/>
      <c r="E165" s="34" t="s">
        <v>37</v>
      </c>
      <c r="F165" s="18">
        <v>140</v>
      </c>
      <c r="G165" s="36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292</v>
      </c>
      <c r="C166" s="29" t="s">
        <v>28</v>
      </c>
      <c r="D166" s="34"/>
      <c r="E166" s="34" t="s">
        <v>37</v>
      </c>
      <c r="F166" s="14" t="s">
        <v>293</v>
      </c>
      <c r="G166" s="37" t="s">
        <v>51</v>
      </c>
      <c r="H166" s="16">
        <v>3</v>
      </c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294</v>
      </c>
      <c r="C167" s="29" t="s">
        <v>28</v>
      </c>
      <c r="D167" s="34"/>
      <c r="E167" s="34" t="s">
        <v>295</v>
      </c>
      <c r="F167" s="13">
        <v>141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296</v>
      </c>
      <c r="C168" s="29" t="s">
        <v>28</v>
      </c>
      <c r="D168" s="34"/>
      <c r="E168" s="34" t="s">
        <v>37</v>
      </c>
      <c r="F168" s="14" t="s">
        <v>297</v>
      </c>
      <c r="G168" s="36" t="s">
        <v>31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298</v>
      </c>
      <c r="C169" s="29" t="s">
        <v>28</v>
      </c>
      <c r="D169" s="34"/>
      <c r="E169" s="34" t="s">
        <v>37</v>
      </c>
      <c r="F169" s="14" t="s">
        <v>299</v>
      </c>
      <c r="G169" s="36" t="s">
        <v>31</v>
      </c>
      <c r="H169" s="16">
        <v>1</v>
      </c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298</v>
      </c>
      <c r="C170" s="29" t="s">
        <v>28</v>
      </c>
      <c r="D170" s="34"/>
      <c r="E170" s="34" t="s">
        <v>37</v>
      </c>
      <c r="F170" s="22" t="s">
        <v>300</v>
      </c>
      <c r="G170" s="37" t="s">
        <v>51</v>
      </c>
      <c r="H170" s="16">
        <v>1</v>
      </c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8" t="s">
        <v>301</v>
      </c>
      <c r="C171" s="39" t="s">
        <v>28</v>
      </c>
      <c r="D171" s="38"/>
      <c r="E171" s="38" t="s">
        <v>37</v>
      </c>
      <c r="F171" s="40" t="s">
        <v>302</v>
      </c>
      <c r="G171" s="37" t="s">
        <v>51</v>
      </c>
      <c r="H171" s="16">
        <v>1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47">
        <v>163</v>
      </c>
      <c r="B172" s="34" t="s">
        <v>303</v>
      </c>
      <c r="C172" s="29" t="s">
        <v>28</v>
      </c>
      <c r="D172" s="34"/>
      <c r="E172" s="34" t="s">
        <v>37</v>
      </c>
      <c r="F172" s="31" t="s">
        <v>304</v>
      </c>
      <c r="G172" s="41" t="s">
        <v>31</v>
      </c>
      <c r="H172" s="16">
        <v>1</v>
      </c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47">
        <v>164</v>
      </c>
      <c r="B173" s="34" t="s">
        <v>303</v>
      </c>
      <c r="C173" s="29" t="s">
        <v>28</v>
      </c>
      <c r="D173" s="29"/>
      <c r="E173" s="34" t="s">
        <v>37</v>
      </c>
      <c r="F173" s="31" t="s">
        <v>305</v>
      </c>
      <c r="G173" s="42" t="s">
        <v>47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 ht="12.75" customHeight="1">
      <c r="A174" s="83" t="s">
        <v>311</v>
      </c>
      <c r="B174" s="83"/>
      <c r="C174" s="83"/>
      <c r="D174" s="83"/>
      <c r="E174" s="83"/>
      <c r="F174" s="83"/>
      <c r="G174" s="83"/>
      <c r="H174" s="46">
        <f t="shared" ref="H174:Q174" si="7">SUM(H10:H173)</f>
        <v>80</v>
      </c>
      <c r="I174" s="46">
        <f t="shared" si="7"/>
        <v>0</v>
      </c>
      <c r="J174" s="46">
        <f t="shared" si="7"/>
        <v>0</v>
      </c>
      <c r="K174" s="45">
        <f t="shared" si="7"/>
        <v>0</v>
      </c>
      <c r="L174" s="45">
        <f t="shared" si="7"/>
        <v>0</v>
      </c>
      <c r="M174" s="45">
        <f t="shared" si="7"/>
        <v>0</v>
      </c>
      <c r="N174" s="44">
        <f t="shared" si="7"/>
        <v>0</v>
      </c>
      <c r="O174" s="45">
        <f t="shared" si="7"/>
        <v>0</v>
      </c>
      <c r="P174" s="45">
        <f t="shared" si="7"/>
        <v>0</v>
      </c>
      <c r="Q174" s="45">
        <f t="shared" si="7"/>
        <v>0</v>
      </c>
    </row>
  </sheetData>
  <mergeCells count="8">
    <mergeCell ref="A174:G174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"/>
  <sheetViews>
    <sheetView topLeftCell="L163" workbookViewId="0">
      <selection activeCell="R163" sqref="R163"/>
    </sheetView>
  </sheetViews>
  <sheetFormatPr defaultColWidth="9" defaultRowHeight="15"/>
  <cols>
    <col min="1" max="1" width="4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2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/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>
        <v>1</v>
      </c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/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/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2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/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/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>
        <v>2</v>
      </c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/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/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>
        <v>1</v>
      </c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>
        <v>2</v>
      </c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/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/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/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>
        <v>1</v>
      </c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>
        <v>2</v>
      </c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>
        <v>1</v>
      </c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/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/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/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>
        <v>1</v>
      </c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>
        <v>1</v>
      </c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/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/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/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/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-1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>
        <v>2</v>
      </c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369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>
        <v>1</v>
      </c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3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>
        <v>1</v>
      </c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/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/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/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/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>
        <v>1</v>
      </c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3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/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159</v>
      </c>
      <c r="C82" s="12" t="s">
        <v>28</v>
      </c>
      <c r="D82" s="11"/>
      <c r="E82" s="13" t="s">
        <v>160</v>
      </c>
      <c r="F82" s="14" t="s">
        <v>161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162</v>
      </c>
      <c r="C83" s="12" t="s">
        <v>28</v>
      </c>
      <c r="D83" s="11"/>
      <c r="E83" s="13" t="s">
        <v>163</v>
      </c>
      <c r="F83" s="14" t="s">
        <v>164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22" t="s">
        <v>165</v>
      </c>
      <c r="G84" s="20" t="s">
        <v>51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166</v>
      </c>
      <c r="C85" s="12" t="s">
        <v>28</v>
      </c>
      <c r="D85" s="11"/>
      <c r="E85" s="13" t="s">
        <v>44</v>
      </c>
      <c r="F85" s="18">
        <v>79</v>
      </c>
      <c r="G85" s="15" t="s">
        <v>31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167</v>
      </c>
      <c r="C86" s="12" t="s">
        <v>28</v>
      </c>
      <c r="D86" s="11"/>
      <c r="E86" s="13" t="s">
        <v>44</v>
      </c>
      <c r="F86" s="18">
        <v>80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168</v>
      </c>
      <c r="C87" s="12" t="s">
        <v>28</v>
      </c>
      <c r="D87" s="11"/>
      <c r="E87" s="13" t="s">
        <v>37</v>
      </c>
      <c r="F87" s="14" t="s">
        <v>169</v>
      </c>
      <c r="G87" s="15" t="s">
        <v>31</v>
      </c>
      <c r="H87" s="16">
        <v>4</v>
      </c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170</v>
      </c>
      <c r="C88" s="12" t="s">
        <v>28</v>
      </c>
      <c r="D88" s="11"/>
      <c r="E88" s="13" t="s">
        <v>171</v>
      </c>
      <c r="F88" s="18" t="s">
        <v>172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173</v>
      </c>
      <c r="C89" s="12" t="s">
        <v>28</v>
      </c>
      <c r="D89" s="11"/>
      <c r="E89" s="13" t="s">
        <v>37</v>
      </c>
      <c r="F89" s="14" t="s">
        <v>174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175</v>
      </c>
      <c r="C90" s="12" t="s">
        <v>28</v>
      </c>
      <c r="D90" s="11"/>
      <c r="E90" s="13" t="s">
        <v>106</v>
      </c>
      <c r="F90" s="14" t="s">
        <v>176</v>
      </c>
      <c r="G90" s="15" t="s">
        <v>31</v>
      </c>
      <c r="H90" s="16">
        <v>1</v>
      </c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177</v>
      </c>
      <c r="G91" s="17" t="s">
        <v>33</v>
      </c>
      <c r="H91" s="16">
        <v>3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178</v>
      </c>
      <c r="C92" s="12" t="s">
        <v>28</v>
      </c>
      <c r="D92" s="11"/>
      <c r="E92" s="13" t="s">
        <v>100</v>
      </c>
      <c r="F92" s="14" t="s">
        <v>179</v>
      </c>
      <c r="G92" s="15" t="s">
        <v>31</v>
      </c>
      <c r="H92" s="16"/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180</v>
      </c>
      <c r="G93" s="19" t="s">
        <v>47</v>
      </c>
      <c r="H93" s="16"/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181</v>
      </c>
      <c r="C94" s="12" t="s">
        <v>28</v>
      </c>
      <c r="D94" s="11"/>
      <c r="E94" s="13" t="s">
        <v>44</v>
      </c>
      <c r="F94" s="14" t="s">
        <v>182</v>
      </c>
      <c r="G94" s="15" t="s">
        <v>31</v>
      </c>
      <c r="H94" s="16">
        <v>1</v>
      </c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183</v>
      </c>
      <c r="C95" s="12" t="s">
        <v>28</v>
      </c>
      <c r="D95" s="11"/>
      <c r="E95" s="13" t="s">
        <v>44</v>
      </c>
      <c r="F95" s="14" t="s">
        <v>184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185</v>
      </c>
      <c r="G96" s="19" t="s">
        <v>47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186</v>
      </c>
      <c r="C97" s="12" t="s">
        <v>28</v>
      </c>
      <c r="D97" s="11"/>
      <c r="E97" s="13" t="s">
        <v>37</v>
      </c>
      <c r="F97" s="14" t="s">
        <v>187</v>
      </c>
      <c r="G97" s="15" t="s">
        <v>31</v>
      </c>
      <c r="H97" s="16"/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188</v>
      </c>
      <c r="C98" s="12" t="s">
        <v>28</v>
      </c>
      <c r="D98" s="11"/>
      <c r="E98" s="13" t="s">
        <v>106</v>
      </c>
      <c r="F98" s="14" t="s">
        <v>189</v>
      </c>
      <c r="G98" s="15" t="s">
        <v>31</v>
      </c>
      <c r="H98" s="16"/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190</v>
      </c>
      <c r="G99" s="17" t="s">
        <v>33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191</v>
      </c>
      <c r="C100" s="12" t="s">
        <v>28</v>
      </c>
      <c r="D100" s="11"/>
      <c r="E100" s="13" t="s">
        <v>37</v>
      </c>
      <c r="F100" s="14" t="s">
        <v>192</v>
      </c>
      <c r="G100" s="15" t="s">
        <v>31</v>
      </c>
      <c r="H100" s="16"/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193</v>
      </c>
      <c r="G101" s="20" t="s">
        <v>51</v>
      </c>
      <c r="H101" s="16">
        <v>1</v>
      </c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194</v>
      </c>
      <c r="C102" s="12" t="s">
        <v>28</v>
      </c>
      <c r="D102" s="11"/>
      <c r="E102" s="13" t="s">
        <v>195</v>
      </c>
      <c r="F102" s="14" t="s">
        <v>196</v>
      </c>
      <c r="G102" s="15" t="s">
        <v>31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197</v>
      </c>
      <c r="C103" s="12" t="s">
        <v>28</v>
      </c>
      <c r="D103" s="11"/>
      <c r="E103" s="13" t="s">
        <v>61</v>
      </c>
      <c r="F103" s="14" t="s">
        <v>198</v>
      </c>
      <c r="G103" s="15" t="s">
        <v>31</v>
      </c>
      <c r="H103" s="16">
        <v>1</v>
      </c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199</v>
      </c>
      <c r="G104" s="20" t="s">
        <v>51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200</v>
      </c>
      <c r="C105" s="12" t="s">
        <v>28</v>
      </c>
      <c r="D105" s="11"/>
      <c r="E105" s="13" t="s">
        <v>44</v>
      </c>
      <c r="F105" s="14" t="s">
        <v>201</v>
      </c>
      <c r="G105" s="15" t="s">
        <v>31</v>
      </c>
      <c r="H105" s="16">
        <v>1</v>
      </c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202</v>
      </c>
      <c r="G106" s="19" t="s">
        <v>47</v>
      </c>
      <c r="H106" s="16">
        <v>1</v>
      </c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203</v>
      </c>
      <c r="C107" s="12" t="s">
        <v>28</v>
      </c>
      <c r="D107" s="11"/>
      <c r="E107" s="13" t="s">
        <v>37</v>
      </c>
      <c r="F107" s="14" t="s">
        <v>204</v>
      </c>
      <c r="G107" s="15" t="s">
        <v>31</v>
      </c>
      <c r="H107" s="16">
        <v>2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205</v>
      </c>
      <c r="C108" s="12" t="s">
        <v>28</v>
      </c>
      <c r="D108" s="11"/>
      <c r="E108" s="13" t="s">
        <v>37</v>
      </c>
      <c r="F108" s="14" t="s">
        <v>206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207</v>
      </c>
      <c r="C109" s="12" t="s">
        <v>28</v>
      </c>
      <c r="D109" s="11"/>
      <c r="E109" s="13" t="s">
        <v>44</v>
      </c>
      <c r="F109" s="18">
        <v>99</v>
      </c>
      <c r="G109" s="15" t="s">
        <v>31</v>
      </c>
      <c r="H109" s="16"/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208</v>
      </c>
      <c r="C110" s="12" t="s">
        <v>28</v>
      </c>
      <c r="D110" s="11"/>
      <c r="E110" s="13" t="s">
        <v>44</v>
      </c>
      <c r="F110" s="18">
        <v>100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210</v>
      </c>
      <c r="C111" s="12" t="s">
        <v>28</v>
      </c>
      <c r="D111" s="11"/>
      <c r="E111" s="13" t="s">
        <v>211</v>
      </c>
      <c r="F111" s="14" t="s">
        <v>212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213</v>
      </c>
      <c r="G112" s="17" t="s">
        <v>33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214</v>
      </c>
      <c r="C113" s="12" t="s">
        <v>28</v>
      </c>
      <c r="D113" s="11"/>
      <c r="E113" s="13" t="s">
        <v>37</v>
      </c>
      <c r="F113" s="14" t="s">
        <v>215</v>
      </c>
      <c r="G113" s="15" t="s">
        <v>31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216</v>
      </c>
      <c r="C114" s="12" t="s">
        <v>28</v>
      </c>
      <c r="D114" s="11"/>
      <c r="E114" s="13" t="s">
        <v>37</v>
      </c>
      <c r="F114" s="14" t="s">
        <v>217</v>
      </c>
      <c r="G114" s="15" t="s">
        <v>31</v>
      </c>
      <c r="H114" s="16"/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218</v>
      </c>
      <c r="G115" s="20" t="s">
        <v>51</v>
      </c>
      <c r="H115" s="16">
        <v>3</v>
      </c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219</v>
      </c>
      <c r="C116" s="12" t="s">
        <v>28</v>
      </c>
      <c r="D116" s="11"/>
      <c r="E116" s="13" t="s">
        <v>220</v>
      </c>
      <c r="F116" s="14" t="s">
        <v>221</v>
      </c>
      <c r="G116" s="15" t="s">
        <v>31</v>
      </c>
      <c r="H116" s="16">
        <v>3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222</v>
      </c>
      <c r="G117" s="21" t="s">
        <v>56</v>
      </c>
      <c r="H117" s="16">
        <v>1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223</v>
      </c>
      <c r="C118" s="12" t="s">
        <v>28</v>
      </c>
      <c r="D118" s="11"/>
      <c r="E118" s="13" t="s">
        <v>106</v>
      </c>
      <c r="F118" s="14" t="s">
        <v>224</v>
      </c>
      <c r="G118" s="15" t="s">
        <v>31</v>
      </c>
      <c r="H118" s="16"/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225</v>
      </c>
      <c r="G119" s="17" t="s">
        <v>33</v>
      </c>
      <c r="H119" s="16">
        <v>2</v>
      </c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226</v>
      </c>
      <c r="C120" s="12" t="s">
        <v>28</v>
      </c>
      <c r="D120" s="11"/>
      <c r="E120" s="13" t="s">
        <v>160</v>
      </c>
      <c r="F120" s="14" t="s">
        <v>227</v>
      </c>
      <c r="G120" s="15" t="s">
        <v>31</v>
      </c>
      <c r="H120" s="16"/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228</v>
      </c>
      <c r="G121" s="19" t="s">
        <v>47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229</v>
      </c>
      <c r="C122" s="12" t="s">
        <v>28</v>
      </c>
      <c r="D122" s="11"/>
      <c r="E122" s="13" t="s">
        <v>154</v>
      </c>
      <c r="F122" s="14" t="s">
        <v>230</v>
      </c>
      <c r="G122" s="15" t="s">
        <v>31</v>
      </c>
      <c r="H122" s="16"/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231</v>
      </c>
      <c r="G123" s="20" t="s">
        <v>51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232</v>
      </c>
      <c r="C124" s="12" t="s">
        <v>28</v>
      </c>
      <c r="D124" s="11"/>
      <c r="E124" s="13" t="s">
        <v>35</v>
      </c>
      <c r="F124" s="14" t="s">
        <v>233</v>
      </c>
      <c r="G124" s="15" t="s">
        <v>31</v>
      </c>
      <c r="H124" s="16">
        <v>7</v>
      </c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234</v>
      </c>
      <c r="G125" s="17" t="s">
        <v>33</v>
      </c>
      <c r="H125" s="16">
        <v>3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235</v>
      </c>
      <c r="C126" s="12" t="s">
        <v>28</v>
      </c>
      <c r="D126" s="11"/>
      <c r="E126" s="13" t="s">
        <v>44</v>
      </c>
      <c r="F126" s="14" t="s">
        <v>236</v>
      </c>
      <c r="G126" s="15" t="s">
        <v>31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237</v>
      </c>
      <c r="G127" s="19" t="s">
        <v>47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238</v>
      </c>
      <c r="C128" s="12" t="s">
        <v>28</v>
      </c>
      <c r="D128" s="11"/>
      <c r="E128" s="13" t="s">
        <v>100</v>
      </c>
      <c r="F128" s="14" t="s">
        <v>239</v>
      </c>
      <c r="G128" s="15" t="s">
        <v>31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240</v>
      </c>
      <c r="G129" s="19" t="s">
        <v>47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241</v>
      </c>
      <c r="C130" s="12" t="s">
        <v>28</v>
      </c>
      <c r="D130" s="11"/>
      <c r="E130" s="13" t="s">
        <v>242</v>
      </c>
      <c r="F130" s="14" t="s">
        <v>243</v>
      </c>
      <c r="G130" s="15" t="s">
        <v>31</v>
      </c>
      <c r="H130" s="16"/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244</v>
      </c>
      <c r="G131" s="17" t="s">
        <v>33</v>
      </c>
      <c r="H131" s="16"/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245</v>
      </c>
      <c r="C132" s="12" t="s">
        <v>28</v>
      </c>
      <c r="D132" s="11"/>
      <c r="E132" s="13" t="s">
        <v>106</v>
      </c>
      <c r="F132" s="14" t="s">
        <v>246</v>
      </c>
      <c r="G132" s="15" t="s">
        <v>31</v>
      </c>
      <c r="H132" s="16">
        <v>2</v>
      </c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247</v>
      </c>
      <c r="G133" s="17" t="s">
        <v>33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248</v>
      </c>
      <c r="C134" s="12" t="s">
        <v>28</v>
      </c>
      <c r="D134" s="11"/>
      <c r="E134" s="13" t="s">
        <v>35</v>
      </c>
      <c r="F134" s="14" t="s">
        <v>249</v>
      </c>
      <c r="G134" s="15" t="s">
        <v>31</v>
      </c>
      <c r="H134" s="16"/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250</v>
      </c>
      <c r="G135" s="17" t="s">
        <v>33</v>
      </c>
      <c r="H135" s="16"/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251</v>
      </c>
      <c r="C136" s="12" t="s">
        <v>28</v>
      </c>
      <c r="D136" s="11"/>
      <c r="E136" s="13" t="s">
        <v>37</v>
      </c>
      <c r="F136" s="14" t="s">
        <v>252</v>
      </c>
      <c r="G136" s="15" t="s">
        <v>31</v>
      </c>
      <c r="H136" s="16"/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253</v>
      </c>
      <c r="G137" s="20" t="s">
        <v>51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254</v>
      </c>
      <c r="C138" s="12" t="s">
        <v>28</v>
      </c>
      <c r="D138" s="11"/>
      <c r="E138" s="13" t="s">
        <v>37</v>
      </c>
      <c r="F138" s="14" t="s">
        <v>255</v>
      </c>
      <c r="G138" s="15" t="s">
        <v>31</v>
      </c>
      <c r="H138" s="16">
        <v>2</v>
      </c>
      <c r="I138" s="25"/>
      <c r="J138" s="25"/>
      <c r="K138" s="26"/>
      <c r="L138" s="26"/>
      <c r="M138" s="27">
        <f t="shared" ref="M138:M173" si="5">K138-L138</f>
        <v>0</v>
      </c>
      <c r="N138" s="25"/>
      <c r="O138" s="26"/>
      <c r="P138" s="26"/>
      <c r="Q138" s="30">
        <f t="shared" ref="Q138:Q173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256</v>
      </c>
      <c r="G139" s="20" t="s">
        <v>51</v>
      </c>
      <c r="H139" s="16">
        <v>1</v>
      </c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257</v>
      </c>
      <c r="C140" s="12" t="s">
        <v>28</v>
      </c>
      <c r="D140" s="11"/>
      <c r="E140" s="13" t="s">
        <v>37</v>
      </c>
      <c r="F140" s="18">
        <v>125</v>
      </c>
      <c r="G140" s="15" t="s">
        <v>31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4" t="s">
        <v>258</v>
      </c>
      <c r="G141" s="20" t="s">
        <v>51</v>
      </c>
      <c r="H141" s="16">
        <v>1</v>
      </c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259</v>
      </c>
      <c r="C142" s="12" t="s">
        <v>28</v>
      </c>
      <c r="D142" s="11"/>
      <c r="E142" s="13" t="s">
        <v>37</v>
      </c>
      <c r="F142" s="18">
        <v>126</v>
      </c>
      <c r="G142" s="15" t="s">
        <v>31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260</v>
      </c>
      <c r="C143" s="12" t="s">
        <v>28</v>
      </c>
      <c r="D143" s="11"/>
      <c r="E143" s="13" t="s">
        <v>37</v>
      </c>
      <c r="F143" s="18">
        <v>127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4" t="s">
        <v>261</v>
      </c>
      <c r="G144" s="20" t="s">
        <v>51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262</v>
      </c>
      <c r="C145" s="12" t="s">
        <v>28</v>
      </c>
      <c r="D145" s="11"/>
      <c r="E145" s="13" t="s">
        <v>37</v>
      </c>
      <c r="F145" s="18">
        <v>128</v>
      </c>
      <c r="G145" s="15" t="s">
        <v>31</v>
      </c>
      <c r="H145" s="16"/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4" t="s">
        <v>263</v>
      </c>
      <c r="G146" s="20" t="s">
        <v>51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264</v>
      </c>
      <c r="C147" s="12" t="s">
        <v>28</v>
      </c>
      <c r="D147" s="11"/>
      <c r="E147" s="13" t="s">
        <v>44</v>
      </c>
      <c r="F147" s="14" t="s">
        <v>265</v>
      </c>
      <c r="G147" s="15" t="s">
        <v>31</v>
      </c>
      <c r="H147" s="16">
        <v>1</v>
      </c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266</v>
      </c>
      <c r="G148" s="19" t="s">
        <v>47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267</v>
      </c>
      <c r="C149" s="12" t="s">
        <v>28</v>
      </c>
      <c r="D149" s="11"/>
      <c r="E149" s="13" t="s">
        <v>91</v>
      </c>
      <c r="F149" s="14" t="s">
        <v>268</v>
      </c>
      <c r="G149" s="15" t="s">
        <v>31</v>
      </c>
      <c r="H149" s="16"/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269</v>
      </c>
      <c r="G150" s="20" t="s">
        <v>51</v>
      </c>
      <c r="H150" s="16">
        <v>1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 s="2" customFormat="1" ht="12.75">
      <c r="A151" s="10">
        <v>142</v>
      </c>
      <c r="B151" s="11" t="s">
        <v>270</v>
      </c>
      <c r="C151" s="12" t="s">
        <v>28</v>
      </c>
      <c r="D151" s="11"/>
      <c r="E151" s="13" t="s">
        <v>37</v>
      </c>
      <c r="F151" s="18">
        <v>131</v>
      </c>
      <c r="G151" s="15" t="s">
        <v>31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>
      <c r="A152" s="10">
        <v>143</v>
      </c>
      <c r="B152" s="11" t="s">
        <v>271</v>
      </c>
      <c r="C152" s="12" t="s">
        <v>28</v>
      </c>
      <c r="D152" s="11"/>
      <c r="E152" s="13" t="s">
        <v>37</v>
      </c>
      <c r="F152" s="32">
        <v>132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272</v>
      </c>
      <c r="C153" s="12" t="s">
        <v>28</v>
      </c>
      <c r="D153" s="11"/>
      <c r="E153" s="13" t="s">
        <v>37</v>
      </c>
      <c r="F153" s="14" t="s">
        <v>273</v>
      </c>
      <c r="G153" s="15" t="s">
        <v>31</v>
      </c>
      <c r="H153" s="16">
        <v>1</v>
      </c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33" t="s">
        <v>274</v>
      </c>
      <c r="C154" s="7" t="s">
        <v>28</v>
      </c>
      <c r="D154" s="7"/>
      <c r="E154" s="33" t="s">
        <v>53</v>
      </c>
      <c r="F154" s="14" t="s">
        <v>275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33"/>
      <c r="E155" s="33" t="s">
        <v>53</v>
      </c>
      <c r="F155" s="14" t="s">
        <v>276</v>
      </c>
      <c r="G155" s="21" t="s">
        <v>56</v>
      </c>
      <c r="H155" s="16">
        <v>1</v>
      </c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277</v>
      </c>
      <c r="C156" s="7" t="s">
        <v>28</v>
      </c>
      <c r="D156" s="33"/>
      <c r="E156" s="33" t="s">
        <v>195</v>
      </c>
      <c r="F156" s="14" t="s">
        <v>278</v>
      </c>
      <c r="G156" s="15" t="s">
        <v>31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280</v>
      </c>
      <c r="C157" s="7" t="s">
        <v>28</v>
      </c>
      <c r="D157" s="33"/>
      <c r="E157" s="33" t="s">
        <v>195</v>
      </c>
      <c r="F157" s="14" t="s">
        <v>281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280</v>
      </c>
      <c r="C158" s="7" t="s">
        <v>28</v>
      </c>
      <c r="D158" s="33"/>
      <c r="E158" s="33" t="s">
        <v>195</v>
      </c>
      <c r="F158" s="14" t="s">
        <v>282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283</v>
      </c>
      <c r="C159" s="7" t="s">
        <v>28</v>
      </c>
      <c r="D159" s="33"/>
      <c r="E159" s="33" t="s">
        <v>37</v>
      </c>
      <c r="F159" s="14" t="s">
        <v>284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283</v>
      </c>
      <c r="C160" s="7" t="s">
        <v>28</v>
      </c>
      <c r="D160" s="33"/>
      <c r="E160" s="33" t="s">
        <v>37</v>
      </c>
      <c r="F160" s="22" t="s">
        <v>285</v>
      </c>
      <c r="G160" s="20" t="s">
        <v>51</v>
      </c>
      <c r="H160" s="16"/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286</v>
      </c>
      <c r="C161" s="7" t="s">
        <v>28</v>
      </c>
      <c r="D161" s="33"/>
      <c r="E161" s="33" t="s">
        <v>37</v>
      </c>
      <c r="F161" s="14" t="s">
        <v>287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286</v>
      </c>
      <c r="C162" s="7" t="s">
        <v>28</v>
      </c>
      <c r="D162" s="33"/>
      <c r="E162" s="33" t="s">
        <v>37</v>
      </c>
      <c r="F162" s="14" t="s">
        <v>288</v>
      </c>
      <c r="G162" s="20" t="s">
        <v>51</v>
      </c>
      <c r="H162" s="16">
        <v>1</v>
      </c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289</v>
      </c>
      <c r="C163" s="7" t="s">
        <v>28</v>
      </c>
      <c r="D163" s="33"/>
      <c r="E163" s="33" t="s">
        <v>53</v>
      </c>
      <c r="F163" s="14" t="s">
        <v>290</v>
      </c>
      <c r="G163" s="15" t="s">
        <v>31</v>
      </c>
      <c r="H163" s="16"/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4" t="s">
        <v>289</v>
      </c>
      <c r="C164" s="29" t="s">
        <v>28</v>
      </c>
      <c r="D164" s="34"/>
      <c r="E164" s="34" t="s">
        <v>53</v>
      </c>
      <c r="F164" s="14" t="s">
        <v>291</v>
      </c>
      <c r="G164" s="35" t="s">
        <v>56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4" t="s">
        <v>292</v>
      </c>
      <c r="C165" s="29" t="s">
        <v>28</v>
      </c>
      <c r="D165" s="34"/>
      <c r="E165" s="34" t="s">
        <v>37</v>
      </c>
      <c r="F165" s="18">
        <v>140</v>
      </c>
      <c r="G165" s="36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292</v>
      </c>
      <c r="C166" s="29" t="s">
        <v>28</v>
      </c>
      <c r="D166" s="34"/>
      <c r="E166" s="34" t="s">
        <v>37</v>
      </c>
      <c r="F166" s="14" t="s">
        <v>293</v>
      </c>
      <c r="G166" s="37" t="s">
        <v>51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294</v>
      </c>
      <c r="C167" s="29" t="s">
        <v>28</v>
      </c>
      <c r="D167" s="34"/>
      <c r="E167" s="34" t="s">
        <v>295</v>
      </c>
      <c r="F167" s="18">
        <v>141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296</v>
      </c>
      <c r="C168" s="29" t="s">
        <v>28</v>
      </c>
      <c r="D168" s="34"/>
      <c r="E168" s="34" t="s">
        <v>37</v>
      </c>
      <c r="F168" s="14" t="s">
        <v>297</v>
      </c>
      <c r="G168" s="36" t="s">
        <v>31</v>
      </c>
      <c r="H168" s="16"/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298</v>
      </c>
      <c r="C169" s="29" t="s">
        <v>28</v>
      </c>
      <c r="D169" s="34"/>
      <c r="E169" s="34" t="s">
        <v>37</v>
      </c>
      <c r="F169" s="14" t="s">
        <v>299</v>
      </c>
      <c r="G169" s="36" t="s">
        <v>31</v>
      </c>
      <c r="H169" s="16">
        <v>3</v>
      </c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298</v>
      </c>
      <c r="C170" s="29" t="s">
        <v>28</v>
      </c>
      <c r="D170" s="34"/>
      <c r="E170" s="34" t="s">
        <v>37</v>
      </c>
      <c r="F170" s="22" t="s">
        <v>300</v>
      </c>
      <c r="G170" s="37" t="s">
        <v>51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8" t="s">
        <v>301</v>
      </c>
      <c r="C171" s="39" t="s">
        <v>28</v>
      </c>
      <c r="D171" s="38"/>
      <c r="E171" s="38" t="s">
        <v>37</v>
      </c>
      <c r="F171" s="40" t="s">
        <v>302</v>
      </c>
      <c r="G171" s="37" t="s">
        <v>51</v>
      </c>
      <c r="H171" s="16">
        <v>2</v>
      </c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47">
        <v>163</v>
      </c>
      <c r="B172" s="34" t="s">
        <v>303</v>
      </c>
      <c r="C172" s="29" t="s">
        <v>28</v>
      </c>
      <c r="D172" s="34"/>
      <c r="E172" s="34" t="s">
        <v>37</v>
      </c>
      <c r="F172" s="31" t="s">
        <v>304</v>
      </c>
      <c r="G172" s="41" t="s">
        <v>31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47">
        <v>164</v>
      </c>
      <c r="B173" s="34" t="s">
        <v>303</v>
      </c>
      <c r="C173" s="29" t="s">
        <v>28</v>
      </c>
      <c r="D173" s="29"/>
      <c r="E173" s="34" t="s">
        <v>37</v>
      </c>
      <c r="F173" s="31" t="s">
        <v>305</v>
      </c>
      <c r="G173" s="42" t="s">
        <v>47</v>
      </c>
      <c r="H173" s="16"/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 ht="12.75" customHeight="1">
      <c r="A174" s="83" t="s">
        <v>311</v>
      </c>
      <c r="B174" s="83"/>
      <c r="C174" s="83"/>
      <c r="D174" s="83"/>
      <c r="E174" s="83"/>
      <c r="F174" s="83"/>
      <c r="G174" s="83"/>
      <c r="H174" s="46">
        <f t="shared" ref="H174:Q174" si="7">SUM(H10:H173)</f>
        <v>83</v>
      </c>
      <c r="I174" s="46">
        <f t="shared" si="7"/>
        <v>0</v>
      </c>
      <c r="J174" s="46">
        <f t="shared" si="7"/>
        <v>0</v>
      </c>
      <c r="K174" s="45">
        <f t="shared" si="7"/>
        <v>0</v>
      </c>
      <c r="L174" s="45">
        <f t="shared" si="7"/>
        <v>0</v>
      </c>
      <c r="M174" s="45">
        <f t="shared" si="7"/>
        <v>0</v>
      </c>
      <c r="N174" s="44">
        <f t="shared" si="7"/>
        <v>0</v>
      </c>
      <c r="O174" s="45">
        <f t="shared" si="7"/>
        <v>0</v>
      </c>
      <c r="P174" s="45">
        <f t="shared" si="7"/>
        <v>0</v>
      </c>
      <c r="Q174" s="45">
        <f t="shared" si="7"/>
        <v>0</v>
      </c>
    </row>
  </sheetData>
  <mergeCells count="8">
    <mergeCell ref="A174:G174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topLeftCell="L166" zoomScale="110" zoomScaleNormal="110" workbookViewId="0">
      <selection activeCell="R166" sqref="R166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84" t="s">
        <v>0</v>
      </c>
      <c r="P1" s="84"/>
      <c r="Q1" s="84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2.75" customHeight="1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1" customFormat="1" ht="12.75" customHeight="1">
      <c r="A7" s="4" t="s">
        <v>3</v>
      </c>
      <c r="B7" s="88" t="s">
        <v>4</v>
      </c>
      <c r="C7" s="88"/>
      <c r="D7" s="88"/>
      <c r="E7" s="88"/>
      <c r="F7" s="88"/>
      <c r="G7" s="88"/>
      <c r="H7" s="89" t="s">
        <v>5</v>
      </c>
      <c r="I7" s="89"/>
      <c r="J7" s="89"/>
      <c r="K7" s="89"/>
      <c r="L7" s="89"/>
      <c r="M7" s="89"/>
      <c r="N7" s="88" t="s">
        <v>6</v>
      </c>
      <c r="O7" s="88"/>
      <c r="P7" s="88"/>
      <c r="Q7" s="88"/>
    </row>
    <row r="8" spans="1:17" ht="108" customHeight="1">
      <c r="A8" s="5"/>
      <c r="B8" s="4" t="s">
        <v>7</v>
      </c>
      <c r="C8" s="4" t="s">
        <v>8</v>
      </c>
      <c r="D8" s="4" t="s">
        <v>9</v>
      </c>
      <c r="E8" s="4" t="s">
        <v>10</v>
      </c>
      <c r="F8" s="6" t="s">
        <v>11</v>
      </c>
      <c r="G8" s="4" t="s">
        <v>12</v>
      </c>
      <c r="H8" s="7" t="s">
        <v>13</v>
      </c>
      <c r="I8" s="23" t="s">
        <v>14</v>
      </c>
      <c r="J8" s="23" t="s">
        <v>15</v>
      </c>
      <c r="K8" s="23" t="s">
        <v>16</v>
      </c>
      <c r="L8" s="23" t="s">
        <v>17</v>
      </c>
      <c r="M8" s="23" t="s">
        <v>18</v>
      </c>
      <c r="N8" s="23" t="s">
        <v>15</v>
      </c>
      <c r="O8" s="23" t="s">
        <v>16</v>
      </c>
      <c r="P8" s="23" t="s">
        <v>17</v>
      </c>
      <c r="Q8" s="7" t="s">
        <v>18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4">
        <f t="shared" si="0"/>
        <v>13</v>
      </c>
      <c r="N9" s="24">
        <f t="shared" si="0"/>
        <v>14</v>
      </c>
      <c r="O9" s="24">
        <f t="shared" si="0"/>
        <v>15</v>
      </c>
      <c r="P9" s="24">
        <f t="shared" si="0"/>
        <v>16</v>
      </c>
      <c r="Q9" s="29">
        <f t="shared" si="0"/>
        <v>17</v>
      </c>
    </row>
    <row r="10" spans="1:17">
      <c r="A10" s="10">
        <v>1</v>
      </c>
      <c r="B10" s="11" t="s">
        <v>27</v>
      </c>
      <c r="C10" s="12" t="s">
        <v>28</v>
      </c>
      <c r="D10" s="11"/>
      <c r="E10" s="13" t="s">
        <v>29</v>
      </c>
      <c r="F10" s="14" t="s">
        <v>30</v>
      </c>
      <c r="G10" s="15" t="s">
        <v>31</v>
      </c>
      <c r="H10" s="16">
        <v>1</v>
      </c>
      <c r="I10" s="25"/>
      <c r="J10" s="25"/>
      <c r="K10" s="26"/>
      <c r="L10" s="26"/>
      <c r="M10" s="27">
        <f t="shared" ref="M10:M73" si="1">K10-L10</f>
        <v>0</v>
      </c>
      <c r="N10" s="25"/>
      <c r="O10" s="26"/>
      <c r="P10" s="26"/>
      <c r="Q10" s="30">
        <f t="shared" ref="Q10:Q73" si="2">O10-P10</f>
        <v>0</v>
      </c>
    </row>
    <row r="11" spans="1:17">
      <c r="A11" s="10">
        <v>2</v>
      </c>
      <c r="B11" s="11" t="s">
        <v>27</v>
      </c>
      <c r="C11" s="12" t="s">
        <v>28</v>
      </c>
      <c r="D11" s="11"/>
      <c r="E11" s="13" t="s">
        <v>29</v>
      </c>
      <c r="F11" s="14" t="s">
        <v>32</v>
      </c>
      <c r="G11" s="17" t="s">
        <v>33</v>
      </c>
      <c r="H11" s="16">
        <v>1</v>
      </c>
      <c r="I11" s="25"/>
      <c r="J11" s="25"/>
      <c r="K11" s="26"/>
      <c r="L11" s="26"/>
      <c r="M11" s="27">
        <f t="shared" si="1"/>
        <v>0</v>
      </c>
      <c r="N11" s="25"/>
      <c r="O11" s="26"/>
      <c r="P11" s="26"/>
      <c r="Q11" s="30">
        <f t="shared" si="2"/>
        <v>0</v>
      </c>
    </row>
    <row r="12" spans="1:17">
      <c r="A12" s="10">
        <v>3</v>
      </c>
      <c r="B12" s="11" t="s">
        <v>34</v>
      </c>
      <c r="C12" s="12" t="s">
        <v>28</v>
      </c>
      <c r="D12" s="11"/>
      <c r="E12" s="13" t="s">
        <v>35</v>
      </c>
      <c r="F12" s="18">
        <v>2</v>
      </c>
      <c r="G12" s="15" t="s">
        <v>31</v>
      </c>
      <c r="H12" s="16"/>
      <c r="I12" s="25"/>
      <c r="J12" s="25"/>
      <c r="K12" s="26"/>
      <c r="L12" s="26"/>
      <c r="M12" s="27">
        <f t="shared" si="1"/>
        <v>0</v>
      </c>
      <c r="N12" s="25"/>
      <c r="O12" s="26"/>
      <c r="P12" s="26"/>
      <c r="Q12" s="30">
        <f t="shared" si="2"/>
        <v>0</v>
      </c>
    </row>
    <row r="13" spans="1:17">
      <c r="A13" s="10">
        <v>4</v>
      </c>
      <c r="B13" s="11" t="s">
        <v>36</v>
      </c>
      <c r="C13" s="12" t="s">
        <v>28</v>
      </c>
      <c r="D13" s="11"/>
      <c r="E13" s="13" t="s">
        <v>37</v>
      </c>
      <c r="F13" s="14" t="s">
        <v>38</v>
      </c>
      <c r="G13" s="15" t="s">
        <v>31</v>
      </c>
      <c r="H13" s="16">
        <v>1</v>
      </c>
      <c r="I13" s="25"/>
      <c r="J13" s="25"/>
      <c r="K13" s="26"/>
      <c r="L13" s="26"/>
      <c r="M13" s="27">
        <f t="shared" si="1"/>
        <v>0</v>
      </c>
      <c r="N13" s="25"/>
      <c r="O13" s="26"/>
      <c r="P13" s="26"/>
      <c r="Q13" s="30">
        <f t="shared" si="2"/>
        <v>0</v>
      </c>
    </row>
    <row r="14" spans="1:17">
      <c r="A14" s="10">
        <v>5</v>
      </c>
      <c r="B14" s="11" t="s">
        <v>39</v>
      </c>
      <c r="C14" s="12" t="s">
        <v>28</v>
      </c>
      <c r="D14" s="11"/>
      <c r="E14" s="13" t="s">
        <v>37</v>
      </c>
      <c r="F14" s="14" t="s">
        <v>40</v>
      </c>
      <c r="G14" s="15" t="s">
        <v>31</v>
      </c>
      <c r="H14" s="16"/>
      <c r="I14" s="25"/>
      <c r="J14" s="25"/>
      <c r="K14" s="26"/>
      <c r="L14" s="26"/>
      <c r="M14" s="27">
        <f t="shared" si="1"/>
        <v>0</v>
      </c>
      <c r="N14" s="25"/>
      <c r="O14" s="26"/>
      <c r="P14" s="26"/>
      <c r="Q14" s="30">
        <f t="shared" si="2"/>
        <v>0</v>
      </c>
    </row>
    <row r="15" spans="1:17">
      <c r="A15" s="10">
        <v>6</v>
      </c>
      <c r="B15" s="11" t="s">
        <v>41</v>
      </c>
      <c r="C15" s="12" t="s">
        <v>28</v>
      </c>
      <c r="D15" s="11"/>
      <c r="E15" s="13" t="s">
        <v>37</v>
      </c>
      <c r="F15" s="14" t="s">
        <v>42</v>
      </c>
      <c r="G15" s="15" t="s">
        <v>31</v>
      </c>
      <c r="H15" s="16">
        <v>1</v>
      </c>
      <c r="I15" s="25"/>
      <c r="J15" s="25"/>
      <c r="K15" s="26"/>
      <c r="L15" s="26"/>
      <c r="M15" s="27">
        <f t="shared" si="1"/>
        <v>0</v>
      </c>
      <c r="N15" s="25"/>
      <c r="O15" s="26"/>
      <c r="P15" s="26"/>
      <c r="Q15" s="30">
        <f t="shared" si="2"/>
        <v>0</v>
      </c>
    </row>
    <row r="16" spans="1:17" s="2" customFormat="1" ht="12.75">
      <c r="A16" s="10">
        <v>7</v>
      </c>
      <c r="B16" s="11" t="s">
        <v>43</v>
      </c>
      <c r="C16" s="12" t="s">
        <v>28</v>
      </c>
      <c r="D16" s="11"/>
      <c r="E16" s="13" t="s">
        <v>44</v>
      </c>
      <c r="F16" s="14" t="s">
        <v>45</v>
      </c>
      <c r="G16" s="15" t="s">
        <v>31</v>
      </c>
      <c r="H16" s="16"/>
      <c r="I16" s="25"/>
      <c r="J16" s="25"/>
      <c r="K16" s="26"/>
      <c r="L16" s="26"/>
      <c r="M16" s="27">
        <f t="shared" si="1"/>
        <v>0</v>
      </c>
      <c r="N16" s="25"/>
      <c r="O16" s="26"/>
      <c r="P16" s="26"/>
      <c r="Q16" s="30">
        <f t="shared" si="2"/>
        <v>0</v>
      </c>
    </row>
    <row r="17" spans="1:17">
      <c r="A17" s="10">
        <v>8</v>
      </c>
      <c r="B17" s="11" t="s">
        <v>43</v>
      </c>
      <c r="C17" s="12" t="s">
        <v>28</v>
      </c>
      <c r="D17" s="11"/>
      <c r="E17" s="13" t="s">
        <v>44</v>
      </c>
      <c r="F17" s="14" t="s">
        <v>46</v>
      </c>
      <c r="G17" s="19" t="s">
        <v>47</v>
      </c>
      <c r="H17" s="16">
        <v>1</v>
      </c>
      <c r="I17" s="25"/>
      <c r="J17" s="25"/>
      <c r="K17" s="26"/>
      <c r="L17" s="26"/>
      <c r="M17" s="27">
        <f t="shared" si="1"/>
        <v>0</v>
      </c>
      <c r="N17" s="25"/>
      <c r="O17" s="26"/>
      <c r="P17" s="26"/>
      <c r="Q17" s="30">
        <f t="shared" si="2"/>
        <v>0</v>
      </c>
    </row>
    <row r="18" spans="1:17" s="2" customFormat="1" ht="12.75">
      <c r="A18" s="10">
        <v>9</v>
      </c>
      <c r="B18" s="11" t="s">
        <v>48</v>
      </c>
      <c r="C18" s="12" t="s">
        <v>28</v>
      </c>
      <c r="D18" s="11"/>
      <c r="E18" s="13" t="s">
        <v>37</v>
      </c>
      <c r="F18" s="14" t="s">
        <v>49</v>
      </c>
      <c r="G18" s="15" t="s">
        <v>31</v>
      </c>
      <c r="H18" s="16">
        <v>2</v>
      </c>
      <c r="I18" s="25"/>
      <c r="J18" s="25"/>
      <c r="K18" s="26"/>
      <c r="L18" s="26"/>
      <c r="M18" s="27">
        <f t="shared" si="1"/>
        <v>0</v>
      </c>
      <c r="N18" s="25"/>
      <c r="O18" s="26"/>
      <c r="P18" s="26"/>
      <c r="Q18" s="30">
        <f t="shared" si="2"/>
        <v>0</v>
      </c>
    </row>
    <row r="19" spans="1:17">
      <c r="A19" s="10">
        <v>10</v>
      </c>
      <c r="B19" s="11" t="s">
        <v>48</v>
      </c>
      <c r="C19" s="12" t="s">
        <v>28</v>
      </c>
      <c r="D19" s="11"/>
      <c r="E19" s="13" t="s">
        <v>37</v>
      </c>
      <c r="F19" s="14" t="s">
        <v>50</v>
      </c>
      <c r="G19" s="20" t="s">
        <v>51</v>
      </c>
      <c r="H19" s="16"/>
      <c r="I19" s="25"/>
      <c r="J19" s="25"/>
      <c r="K19" s="26"/>
      <c r="L19" s="26"/>
      <c r="M19" s="27">
        <f t="shared" si="1"/>
        <v>0</v>
      </c>
      <c r="N19" s="25"/>
      <c r="O19" s="26"/>
      <c r="P19" s="26"/>
      <c r="Q19" s="30">
        <f t="shared" si="2"/>
        <v>0</v>
      </c>
    </row>
    <row r="20" spans="1:17">
      <c r="A20" s="10">
        <v>11</v>
      </c>
      <c r="B20" s="11" t="s">
        <v>52</v>
      </c>
      <c r="C20" s="12" t="s">
        <v>28</v>
      </c>
      <c r="D20" s="11"/>
      <c r="E20" s="13" t="s">
        <v>53</v>
      </c>
      <c r="F20" s="14" t="s">
        <v>54</v>
      </c>
      <c r="G20" s="15" t="s">
        <v>31</v>
      </c>
      <c r="H20" s="16"/>
      <c r="I20" s="25"/>
      <c r="J20" s="25"/>
      <c r="K20" s="26"/>
      <c r="L20" s="26"/>
      <c r="M20" s="27">
        <f t="shared" si="1"/>
        <v>0</v>
      </c>
      <c r="N20" s="25"/>
      <c r="O20" s="26"/>
      <c r="P20" s="26"/>
      <c r="Q20" s="30">
        <f t="shared" si="2"/>
        <v>0</v>
      </c>
    </row>
    <row r="21" spans="1:17">
      <c r="A21" s="10">
        <v>12</v>
      </c>
      <c r="B21" s="11" t="s">
        <v>52</v>
      </c>
      <c r="C21" s="12" t="s">
        <v>28</v>
      </c>
      <c r="D21" s="11"/>
      <c r="E21" s="13" t="s">
        <v>53</v>
      </c>
      <c r="F21" s="14" t="s">
        <v>55</v>
      </c>
      <c r="G21" s="21" t="s">
        <v>56</v>
      </c>
      <c r="H21" s="16">
        <v>1</v>
      </c>
      <c r="I21" s="25"/>
      <c r="J21" s="25"/>
      <c r="K21" s="26"/>
      <c r="L21" s="26"/>
      <c r="M21" s="27">
        <f t="shared" si="1"/>
        <v>0</v>
      </c>
      <c r="N21" s="25"/>
      <c r="O21" s="26"/>
      <c r="P21" s="26"/>
      <c r="Q21" s="30">
        <f t="shared" si="2"/>
        <v>0</v>
      </c>
    </row>
    <row r="22" spans="1:17">
      <c r="A22" s="10">
        <v>13</v>
      </c>
      <c r="B22" s="11" t="s">
        <v>57</v>
      </c>
      <c r="C22" s="12" t="s">
        <v>28</v>
      </c>
      <c r="D22" s="11"/>
      <c r="E22" s="13" t="s">
        <v>37</v>
      </c>
      <c r="F22" s="14" t="s">
        <v>58</v>
      </c>
      <c r="G22" s="15" t="s">
        <v>31</v>
      </c>
      <c r="H22" s="16"/>
      <c r="I22" s="25"/>
      <c r="J22" s="25"/>
      <c r="K22" s="26"/>
      <c r="L22" s="26"/>
      <c r="M22" s="27">
        <f t="shared" si="1"/>
        <v>0</v>
      </c>
      <c r="N22" s="25"/>
      <c r="O22" s="26"/>
      <c r="P22" s="26"/>
      <c r="Q22" s="30">
        <f t="shared" si="2"/>
        <v>0</v>
      </c>
    </row>
    <row r="23" spans="1:17">
      <c r="A23" s="10">
        <v>14</v>
      </c>
      <c r="B23" s="11" t="s">
        <v>57</v>
      </c>
      <c r="C23" s="12" t="s">
        <v>28</v>
      </c>
      <c r="D23" s="11"/>
      <c r="E23" s="13" t="s">
        <v>37</v>
      </c>
      <c r="F23" s="14" t="s">
        <v>59</v>
      </c>
      <c r="G23" s="20" t="s">
        <v>51</v>
      </c>
      <c r="H23" s="16">
        <v>1</v>
      </c>
      <c r="I23" s="25"/>
      <c r="J23" s="25"/>
      <c r="K23" s="26"/>
      <c r="L23" s="26"/>
      <c r="M23" s="27">
        <f t="shared" si="1"/>
        <v>0</v>
      </c>
      <c r="N23" s="25"/>
      <c r="O23" s="26"/>
      <c r="P23" s="26"/>
      <c r="Q23" s="30">
        <f t="shared" si="2"/>
        <v>0</v>
      </c>
    </row>
    <row r="24" spans="1:17">
      <c r="A24" s="10">
        <v>15</v>
      </c>
      <c r="B24" s="11" t="s">
        <v>60</v>
      </c>
      <c r="C24" s="12" t="s">
        <v>28</v>
      </c>
      <c r="D24" s="11"/>
      <c r="E24" s="13" t="s">
        <v>61</v>
      </c>
      <c r="F24" s="14" t="s">
        <v>62</v>
      </c>
      <c r="G24" s="15" t="s">
        <v>31</v>
      </c>
      <c r="H24" s="16">
        <v>1</v>
      </c>
      <c r="I24" s="25"/>
      <c r="J24" s="25"/>
      <c r="K24" s="26"/>
      <c r="L24" s="26"/>
      <c r="M24" s="27">
        <f t="shared" si="1"/>
        <v>0</v>
      </c>
      <c r="N24" s="25"/>
      <c r="O24" s="26"/>
      <c r="P24" s="26"/>
      <c r="Q24" s="30">
        <f t="shared" si="2"/>
        <v>0</v>
      </c>
    </row>
    <row r="25" spans="1:17">
      <c r="A25" s="10">
        <v>16</v>
      </c>
      <c r="B25" s="11" t="s">
        <v>60</v>
      </c>
      <c r="C25" s="12" t="s">
        <v>28</v>
      </c>
      <c r="D25" s="11"/>
      <c r="E25" s="13" t="s">
        <v>61</v>
      </c>
      <c r="F25" s="14" t="s">
        <v>63</v>
      </c>
      <c r="G25" s="20" t="s">
        <v>51</v>
      </c>
      <c r="H25" s="16"/>
      <c r="I25" s="25"/>
      <c r="J25" s="25"/>
      <c r="K25" s="26"/>
      <c r="L25" s="26"/>
      <c r="M25" s="27">
        <f t="shared" si="1"/>
        <v>0</v>
      </c>
      <c r="N25" s="25"/>
      <c r="O25" s="26"/>
      <c r="P25" s="26"/>
      <c r="Q25" s="30">
        <f t="shared" si="2"/>
        <v>0</v>
      </c>
    </row>
    <row r="26" spans="1:17">
      <c r="A26" s="10">
        <v>17</v>
      </c>
      <c r="B26" s="11" t="s">
        <v>64</v>
      </c>
      <c r="C26" s="12" t="s">
        <v>28</v>
      </c>
      <c r="D26" s="11"/>
      <c r="E26" s="13" t="s">
        <v>29</v>
      </c>
      <c r="F26" s="14" t="s">
        <v>65</v>
      </c>
      <c r="G26" s="15" t="s">
        <v>31</v>
      </c>
      <c r="H26" s="16">
        <v>1</v>
      </c>
      <c r="I26" s="25"/>
      <c r="J26" s="25"/>
      <c r="K26" s="26"/>
      <c r="L26" s="26"/>
      <c r="M26" s="27">
        <f t="shared" si="1"/>
        <v>0</v>
      </c>
      <c r="N26" s="25"/>
      <c r="O26" s="26"/>
      <c r="P26" s="26"/>
      <c r="Q26" s="30">
        <f t="shared" si="2"/>
        <v>0</v>
      </c>
    </row>
    <row r="27" spans="1:17">
      <c r="A27" s="10">
        <v>18</v>
      </c>
      <c r="B27" s="11" t="s">
        <v>64</v>
      </c>
      <c r="C27" s="12" t="s">
        <v>28</v>
      </c>
      <c r="D27" s="11"/>
      <c r="E27" s="13" t="s">
        <v>29</v>
      </c>
      <c r="F27" s="14" t="s">
        <v>66</v>
      </c>
      <c r="G27" s="17" t="s">
        <v>33</v>
      </c>
      <c r="H27" s="16">
        <v>1</v>
      </c>
      <c r="I27" s="25"/>
      <c r="J27" s="25"/>
      <c r="K27" s="26"/>
      <c r="L27" s="26"/>
      <c r="M27" s="27">
        <f t="shared" si="1"/>
        <v>0</v>
      </c>
      <c r="N27" s="25"/>
      <c r="O27" s="26"/>
      <c r="P27" s="26"/>
      <c r="Q27" s="30">
        <f t="shared" si="2"/>
        <v>0</v>
      </c>
    </row>
    <row r="28" spans="1:17">
      <c r="A28" s="10">
        <v>19</v>
      </c>
      <c r="B28" s="11" t="s">
        <v>67</v>
      </c>
      <c r="C28" s="12" t="s">
        <v>28</v>
      </c>
      <c r="D28" s="11"/>
      <c r="E28" s="13" t="s">
        <v>35</v>
      </c>
      <c r="F28" s="14" t="s">
        <v>68</v>
      </c>
      <c r="G28" s="15" t="s">
        <v>31</v>
      </c>
      <c r="H28" s="16"/>
      <c r="I28" s="25"/>
      <c r="J28" s="25"/>
      <c r="K28" s="26"/>
      <c r="L28" s="26"/>
      <c r="M28" s="27">
        <f t="shared" si="1"/>
        <v>0</v>
      </c>
      <c r="N28" s="25"/>
      <c r="O28" s="26"/>
      <c r="P28" s="26"/>
      <c r="Q28" s="30">
        <f t="shared" si="2"/>
        <v>0</v>
      </c>
    </row>
    <row r="29" spans="1:17">
      <c r="A29" s="10">
        <v>20</v>
      </c>
      <c r="B29" s="11" t="s">
        <v>67</v>
      </c>
      <c r="C29" s="12" t="s">
        <v>28</v>
      </c>
      <c r="D29" s="11"/>
      <c r="E29" s="13" t="s">
        <v>35</v>
      </c>
      <c r="F29" s="14" t="s">
        <v>69</v>
      </c>
      <c r="G29" s="17" t="s">
        <v>33</v>
      </c>
      <c r="H29" s="16"/>
      <c r="I29" s="25"/>
      <c r="J29" s="25"/>
      <c r="K29" s="26"/>
      <c r="L29" s="26"/>
      <c r="M29" s="27">
        <f t="shared" si="1"/>
        <v>0</v>
      </c>
      <c r="N29" s="25"/>
      <c r="O29" s="26"/>
      <c r="P29" s="26"/>
      <c r="Q29" s="30">
        <f t="shared" si="2"/>
        <v>0</v>
      </c>
    </row>
    <row r="30" spans="1:17">
      <c r="A30" s="10">
        <v>21</v>
      </c>
      <c r="B30" s="11" t="s">
        <v>70</v>
      </c>
      <c r="C30" s="12" t="s">
        <v>28</v>
      </c>
      <c r="D30" s="11"/>
      <c r="E30" s="13" t="s">
        <v>37</v>
      </c>
      <c r="F30" s="18">
        <v>21</v>
      </c>
      <c r="G30" s="15" t="s">
        <v>31</v>
      </c>
      <c r="H30" s="16"/>
      <c r="I30" s="25"/>
      <c r="J30" s="25"/>
      <c r="K30" s="26"/>
      <c r="L30" s="26"/>
      <c r="M30" s="27">
        <f t="shared" si="1"/>
        <v>0</v>
      </c>
      <c r="N30" s="25"/>
      <c r="O30" s="26"/>
      <c r="P30" s="26"/>
      <c r="Q30" s="30">
        <f t="shared" si="2"/>
        <v>0</v>
      </c>
    </row>
    <row r="31" spans="1:17">
      <c r="A31" s="10">
        <v>22</v>
      </c>
      <c r="B31" s="11" t="s">
        <v>71</v>
      </c>
      <c r="C31" s="12" t="s">
        <v>28</v>
      </c>
      <c r="D31" s="11"/>
      <c r="E31" s="13" t="s">
        <v>53</v>
      </c>
      <c r="F31" s="14" t="s">
        <v>72</v>
      </c>
      <c r="G31" s="15" t="s">
        <v>31</v>
      </c>
      <c r="H31" s="16">
        <v>1</v>
      </c>
      <c r="I31" s="25"/>
      <c r="J31" s="25"/>
      <c r="K31" s="26"/>
      <c r="L31" s="26"/>
      <c r="M31" s="27">
        <f t="shared" si="1"/>
        <v>0</v>
      </c>
      <c r="N31" s="25"/>
      <c r="O31" s="26"/>
      <c r="P31" s="26"/>
      <c r="Q31" s="30">
        <f t="shared" si="2"/>
        <v>0</v>
      </c>
    </row>
    <row r="32" spans="1:17">
      <c r="A32" s="10">
        <v>23</v>
      </c>
      <c r="B32" s="11" t="s">
        <v>71</v>
      </c>
      <c r="C32" s="12" t="s">
        <v>28</v>
      </c>
      <c r="D32" s="11"/>
      <c r="E32" s="13" t="s">
        <v>53</v>
      </c>
      <c r="F32" s="14" t="s">
        <v>73</v>
      </c>
      <c r="G32" s="21" t="s">
        <v>56</v>
      </c>
      <c r="H32" s="16">
        <v>1</v>
      </c>
      <c r="I32" s="25"/>
      <c r="J32" s="25"/>
      <c r="K32" s="26"/>
      <c r="L32" s="26"/>
      <c r="M32" s="27">
        <f t="shared" si="1"/>
        <v>0</v>
      </c>
      <c r="N32" s="25"/>
      <c r="O32" s="26"/>
      <c r="P32" s="26"/>
      <c r="Q32" s="30">
        <f t="shared" si="2"/>
        <v>0</v>
      </c>
    </row>
    <row r="33" spans="1:17">
      <c r="A33" s="10">
        <v>24</v>
      </c>
      <c r="B33" s="11" t="s">
        <v>74</v>
      </c>
      <c r="C33" s="12" t="s">
        <v>28</v>
      </c>
      <c r="D33" s="11"/>
      <c r="E33" s="13" t="s">
        <v>53</v>
      </c>
      <c r="F33" s="14" t="s">
        <v>75</v>
      </c>
      <c r="G33" s="15" t="s">
        <v>31</v>
      </c>
      <c r="H33" s="16">
        <v>1</v>
      </c>
      <c r="I33" s="25"/>
      <c r="J33" s="25"/>
      <c r="K33" s="26"/>
      <c r="L33" s="26"/>
      <c r="M33" s="27">
        <f t="shared" si="1"/>
        <v>0</v>
      </c>
      <c r="N33" s="25"/>
      <c r="O33" s="26"/>
      <c r="P33" s="26"/>
      <c r="Q33" s="30">
        <f t="shared" si="2"/>
        <v>0</v>
      </c>
    </row>
    <row r="34" spans="1:17">
      <c r="A34" s="10">
        <v>25</v>
      </c>
      <c r="B34" s="11" t="s">
        <v>74</v>
      </c>
      <c r="C34" s="12" t="s">
        <v>28</v>
      </c>
      <c r="D34" s="11"/>
      <c r="E34" s="13" t="s">
        <v>53</v>
      </c>
      <c r="F34" s="14" t="s">
        <v>76</v>
      </c>
      <c r="G34" s="21" t="s">
        <v>56</v>
      </c>
      <c r="H34" s="16"/>
      <c r="I34" s="25"/>
      <c r="J34" s="25"/>
      <c r="K34" s="26"/>
      <c r="L34" s="26"/>
      <c r="M34" s="27">
        <f t="shared" si="1"/>
        <v>0</v>
      </c>
      <c r="N34" s="25"/>
      <c r="O34" s="26"/>
      <c r="P34" s="26"/>
      <c r="Q34" s="30">
        <f t="shared" si="2"/>
        <v>0</v>
      </c>
    </row>
    <row r="35" spans="1:17">
      <c r="A35" s="10">
        <v>26</v>
      </c>
      <c r="B35" s="11" t="s">
        <v>77</v>
      </c>
      <c r="C35" s="12" t="s">
        <v>28</v>
      </c>
      <c r="D35" s="11"/>
      <c r="E35" s="13" t="s">
        <v>37</v>
      </c>
      <c r="F35" s="14" t="s">
        <v>78</v>
      </c>
      <c r="G35" s="15" t="s">
        <v>31</v>
      </c>
      <c r="H35" s="16"/>
      <c r="I35" s="25"/>
      <c r="J35" s="25"/>
      <c r="K35" s="26"/>
      <c r="L35" s="26"/>
      <c r="M35" s="27">
        <f t="shared" si="1"/>
        <v>0</v>
      </c>
      <c r="N35" s="25"/>
      <c r="O35" s="26"/>
      <c r="P35" s="26"/>
      <c r="Q35" s="30">
        <f t="shared" si="2"/>
        <v>0</v>
      </c>
    </row>
    <row r="36" spans="1:17">
      <c r="A36" s="10">
        <v>27</v>
      </c>
      <c r="B36" s="11" t="s">
        <v>79</v>
      </c>
      <c r="C36" s="12" t="s">
        <v>28</v>
      </c>
      <c r="D36" s="11"/>
      <c r="E36" s="13" t="s">
        <v>37</v>
      </c>
      <c r="F36" s="14" t="s">
        <v>80</v>
      </c>
      <c r="G36" s="15" t="s">
        <v>31</v>
      </c>
      <c r="H36" s="16"/>
      <c r="I36" s="25"/>
      <c r="J36" s="25"/>
      <c r="K36" s="26"/>
      <c r="L36" s="26"/>
      <c r="M36" s="27">
        <f t="shared" si="1"/>
        <v>0</v>
      </c>
      <c r="N36" s="25"/>
      <c r="O36" s="26"/>
      <c r="P36" s="26"/>
      <c r="Q36" s="30">
        <f t="shared" si="2"/>
        <v>0</v>
      </c>
    </row>
    <row r="37" spans="1:17">
      <c r="A37" s="10">
        <v>28</v>
      </c>
      <c r="B37" s="11" t="s">
        <v>81</v>
      </c>
      <c r="C37" s="12" t="s">
        <v>28</v>
      </c>
      <c r="D37" s="11"/>
      <c r="E37" s="13" t="s">
        <v>82</v>
      </c>
      <c r="F37" s="14" t="s">
        <v>83</v>
      </c>
      <c r="G37" s="15" t="s">
        <v>31</v>
      </c>
      <c r="H37" s="16"/>
      <c r="I37" s="25"/>
      <c r="J37" s="25"/>
      <c r="K37" s="26"/>
      <c r="L37" s="26"/>
      <c r="M37" s="27">
        <f t="shared" si="1"/>
        <v>0</v>
      </c>
      <c r="N37" s="25"/>
      <c r="O37" s="26"/>
      <c r="P37" s="26"/>
      <c r="Q37" s="30">
        <f t="shared" si="2"/>
        <v>0</v>
      </c>
    </row>
    <row r="38" spans="1:17">
      <c r="A38" s="10">
        <v>29</v>
      </c>
      <c r="B38" s="11" t="s">
        <v>81</v>
      </c>
      <c r="C38" s="12" t="s">
        <v>28</v>
      </c>
      <c r="D38" s="11"/>
      <c r="E38" s="13" t="s">
        <v>82</v>
      </c>
      <c r="F38" s="14" t="s">
        <v>84</v>
      </c>
      <c r="G38" s="21" t="s">
        <v>56</v>
      </c>
      <c r="H38" s="16"/>
      <c r="I38" s="25"/>
      <c r="J38" s="25"/>
      <c r="K38" s="26"/>
      <c r="L38" s="26"/>
      <c r="M38" s="27">
        <f t="shared" si="1"/>
        <v>0</v>
      </c>
      <c r="N38" s="25"/>
      <c r="O38" s="26"/>
      <c r="P38" s="26"/>
      <c r="Q38" s="30">
        <f t="shared" si="2"/>
        <v>0</v>
      </c>
    </row>
    <row r="39" spans="1:17">
      <c r="A39" s="10">
        <v>30</v>
      </c>
      <c r="B39" s="11" t="s">
        <v>81</v>
      </c>
      <c r="C39" s="12" t="s">
        <v>28</v>
      </c>
      <c r="D39" s="11"/>
      <c r="E39" s="13" t="s">
        <v>82</v>
      </c>
      <c r="F39" s="22" t="s">
        <v>85</v>
      </c>
      <c r="G39" s="20" t="s">
        <v>51</v>
      </c>
      <c r="H39" s="16"/>
      <c r="I39" s="25"/>
      <c r="J39" s="25"/>
      <c r="K39" s="26"/>
      <c r="L39" s="26"/>
      <c r="M39" s="27">
        <f t="shared" si="1"/>
        <v>0</v>
      </c>
      <c r="N39" s="25"/>
      <c r="O39" s="26"/>
      <c r="P39" s="26"/>
      <c r="Q39" s="30">
        <f t="shared" si="2"/>
        <v>0</v>
      </c>
    </row>
    <row r="40" spans="1:17">
      <c r="A40" s="10">
        <v>31</v>
      </c>
      <c r="B40" s="11" t="s">
        <v>86</v>
      </c>
      <c r="C40" s="12" t="s">
        <v>28</v>
      </c>
      <c r="D40" s="11"/>
      <c r="E40" s="13" t="s">
        <v>87</v>
      </c>
      <c r="F40" s="14" t="s">
        <v>88</v>
      </c>
      <c r="G40" s="15" t="s">
        <v>31</v>
      </c>
      <c r="H40" s="16"/>
      <c r="I40" s="25"/>
      <c r="J40" s="25"/>
      <c r="K40" s="26"/>
      <c r="L40" s="26"/>
      <c r="M40" s="27">
        <f t="shared" si="1"/>
        <v>0</v>
      </c>
      <c r="N40" s="25"/>
      <c r="O40" s="26"/>
      <c r="P40" s="26"/>
      <c r="Q40" s="30">
        <f t="shared" si="2"/>
        <v>0</v>
      </c>
    </row>
    <row r="41" spans="1:17">
      <c r="A41" s="10">
        <v>32</v>
      </c>
      <c r="B41" s="11" t="s">
        <v>86</v>
      </c>
      <c r="C41" s="12" t="s">
        <v>28</v>
      </c>
      <c r="D41" s="11"/>
      <c r="E41" s="13" t="s">
        <v>87</v>
      </c>
      <c r="F41" s="14" t="s">
        <v>89</v>
      </c>
      <c r="G41" s="17" t="s">
        <v>33</v>
      </c>
      <c r="H41" s="16">
        <v>1</v>
      </c>
      <c r="I41" s="25"/>
      <c r="J41" s="25"/>
      <c r="K41" s="26"/>
      <c r="L41" s="26"/>
      <c r="M41" s="27">
        <f t="shared" si="1"/>
        <v>0</v>
      </c>
      <c r="N41" s="25"/>
      <c r="O41" s="26"/>
      <c r="P41" s="26"/>
      <c r="Q41" s="30">
        <f t="shared" si="2"/>
        <v>0</v>
      </c>
    </row>
    <row r="42" spans="1:17">
      <c r="A42" s="10">
        <v>33</v>
      </c>
      <c r="B42" s="11" t="s">
        <v>90</v>
      </c>
      <c r="C42" s="12" t="s">
        <v>28</v>
      </c>
      <c r="D42" s="11"/>
      <c r="E42" s="13" t="s">
        <v>91</v>
      </c>
      <c r="F42" s="14" t="s">
        <v>92</v>
      </c>
      <c r="G42" s="15" t="s">
        <v>31</v>
      </c>
      <c r="H42" s="16">
        <v>1</v>
      </c>
      <c r="I42" s="25"/>
      <c r="J42" s="25"/>
      <c r="K42" s="26"/>
      <c r="L42" s="26"/>
      <c r="M42" s="27">
        <f t="shared" si="1"/>
        <v>0</v>
      </c>
      <c r="N42" s="25"/>
      <c r="O42" s="26"/>
      <c r="P42" s="26"/>
      <c r="Q42" s="30">
        <f t="shared" si="2"/>
        <v>0</v>
      </c>
    </row>
    <row r="43" spans="1:17">
      <c r="A43" s="10">
        <v>34</v>
      </c>
      <c r="B43" s="11" t="s">
        <v>90</v>
      </c>
      <c r="C43" s="12" t="s">
        <v>28</v>
      </c>
      <c r="D43" s="11"/>
      <c r="E43" s="13" t="s">
        <v>91</v>
      </c>
      <c r="F43" s="22" t="s">
        <v>93</v>
      </c>
      <c r="G43" s="20" t="s">
        <v>51</v>
      </c>
      <c r="H43" s="16"/>
      <c r="I43" s="25"/>
      <c r="J43" s="25"/>
      <c r="K43" s="26"/>
      <c r="L43" s="26"/>
      <c r="M43" s="27">
        <f t="shared" si="1"/>
        <v>0</v>
      </c>
      <c r="N43" s="25"/>
      <c r="O43" s="26"/>
      <c r="P43" s="26"/>
      <c r="Q43" s="30">
        <f t="shared" si="2"/>
        <v>0</v>
      </c>
    </row>
    <row r="44" spans="1:17">
      <c r="A44" s="10">
        <v>35</v>
      </c>
      <c r="B44" s="11" t="s">
        <v>94</v>
      </c>
      <c r="C44" s="12" t="s">
        <v>28</v>
      </c>
      <c r="D44" s="11"/>
      <c r="E44" s="13" t="s">
        <v>44</v>
      </c>
      <c r="F44" s="14" t="s">
        <v>95</v>
      </c>
      <c r="G44" s="15" t="s">
        <v>31</v>
      </c>
      <c r="H44" s="16"/>
      <c r="I44" s="25"/>
      <c r="J44" s="25"/>
      <c r="K44" s="26"/>
      <c r="L44" s="26"/>
      <c r="M44" s="27">
        <f t="shared" si="1"/>
        <v>0</v>
      </c>
      <c r="N44" s="25"/>
      <c r="O44" s="26"/>
      <c r="P44" s="26"/>
      <c r="Q44" s="30">
        <f t="shared" si="2"/>
        <v>0</v>
      </c>
    </row>
    <row r="45" spans="1:17">
      <c r="A45" s="10">
        <v>36</v>
      </c>
      <c r="B45" s="11" t="s">
        <v>96</v>
      </c>
      <c r="C45" s="12" t="s">
        <v>28</v>
      </c>
      <c r="D45" s="11"/>
      <c r="E45" s="13" t="s">
        <v>37</v>
      </c>
      <c r="F45" s="18">
        <v>36</v>
      </c>
      <c r="G45" s="15" t="s">
        <v>31</v>
      </c>
      <c r="H45" s="16"/>
      <c r="I45" s="25"/>
      <c r="J45" s="25"/>
      <c r="K45" s="26"/>
      <c r="L45" s="26"/>
      <c r="M45" s="27">
        <f t="shared" si="1"/>
        <v>0</v>
      </c>
      <c r="N45" s="25"/>
      <c r="O45" s="26"/>
      <c r="P45" s="26"/>
      <c r="Q45" s="30">
        <f t="shared" si="2"/>
        <v>0</v>
      </c>
    </row>
    <row r="46" spans="1:17">
      <c r="A46" s="10">
        <v>37</v>
      </c>
      <c r="B46" s="11" t="s">
        <v>97</v>
      </c>
      <c r="C46" s="12" t="s">
        <v>28</v>
      </c>
      <c r="D46" s="11"/>
      <c r="E46" s="13" t="s">
        <v>98</v>
      </c>
      <c r="F46" s="18">
        <v>37</v>
      </c>
      <c r="G46" s="15" t="s">
        <v>31</v>
      </c>
      <c r="H46" s="16"/>
      <c r="I46" s="25"/>
      <c r="J46" s="25"/>
      <c r="K46" s="26"/>
      <c r="L46" s="26"/>
      <c r="M46" s="27">
        <f t="shared" si="1"/>
        <v>0</v>
      </c>
      <c r="N46" s="25"/>
      <c r="O46" s="26"/>
      <c r="P46" s="26"/>
      <c r="Q46" s="30">
        <f t="shared" si="2"/>
        <v>0</v>
      </c>
    </row>
    <row r="47" spans="1:17">
      <c r="A47" s="10">
        <v>38</v>
      </c>
      <c r="B47" s="11" t="s">
        <v>99</v>
      </c>
      <c r="C47" s="12" t="s">
        <v>28</v>
      </c>
      <c r="D47" s="11"/>
      <c r="E47" s="13" t="s">
        <v>100</v>
      </c>
      <c r="F47" s="14" t="s">
        <v>101</v>
      </c>
      <c r="G47" s="15" t="s">
        <v>31</v>
      </c>
      <c r="H47" s="16">
        <v>1</v>
      </c>
      <c r="I47" s="25"/>
      <c r="J47" s="25"/>
      <c r="K47" s="26"/>
      <c r="L47" s="26"/>
      <c r="M47" s="27">
        <f t="shared" si="1"/>
        <v>0</v>
      </c>
      <c r="N47" s="25"/>
      <c r="O47" s="26"/>
      <c r="P47" s="26"/>
      <c r="Q47" s="30">
        <f t="shared" si="2"/>
        <v>0</v>
      </c>
    </row>
    <row r="48" spans="1:17">
      <c r="A48" s="10">
        <v>39</v>
      </c>
      <c r="B48" s="11" t="s">
        <v>99</v>
      </c>
      <c r="C48" s="12" t="s">
        <v>28</v>
      </c>
      <c r="D48" s="11"/>
      <c r="E48" s="13" t="s">
        <v>100</v>
      </c>
      <c r="F48" s="14" t="s">
        <v>102</v>
      </c>
      <c r="G48" s="19" t="s">
        <v>47</v>
      </c>
      <c r="H48" s="16"/>
      <c r="I48" s="25"/>
      <c r="J48" s="25"/>
      <c r="K48" s="26"/>
      <c r="L48" s="26"/>
      <c r="M48" s="27">
        <f t="shared" si="1"/>
        <v>0</v>
      </c>
      <c r="N48" s="25"/>
      <c r="O48" s="26"/>
      <c r="P48" s="26"/>
      <c r="Q48" s="30">
        <f t="shared" si="2"/>
        <v>0</v>
      </c>
    </row>
    <row r="49" spans="1:17">
      <c r="A49" s="10">
        <v>40</v>
      </c>
      <c r="B49" s="11" t="s">
        <v>103</v>
      </c>
      <c r="C49" s="12" t="s">
        <v>28</v>
      </c>
      <c r="D49" s="11"/>
      <c r="E49" s="13" t="s">
        <v>37</v>
      </c>
      <c r="F49" s="14" t="s">
        <v>104</v>
      </c>
      <c r="G49" s="15" t="s">
        <v>31</v>
      </c>
      <c r="H49" s="16"/>
      <c r="I49" s="25"/>
      <c r="J49" s="25"/>
      <c r="K49" s="26"/>
      <c r="L49" s="26"/>
      <c r="M49" s="27">
        <f t="shared" si="1"/>
        <v>0</v>
      </c>
      <c r="N49" s="25"/>
      <c r="O49" s="26"/>
      <c r="P49" s="26"/>
      <c r="Q49" s="30">
        <f t="shared" si="2"/>
        <v>0</v>
      </c>
    </row>
    <row r="50" spans="1:17">
      <c r="A50" s="10">
        <v>41</v>
      </c>
      <c r="B50" s="11" t="s">
        <v>105</v>
      </c>
      <c r="C50" s="12" t="s">
        <v>28</v>
      </c>
      <c r="D50" s="11"/>
      <c r="E50" s="13" t="s">
        <v>106</v>
      </c>
      <c r="F50" s="14" t="s">
        <v>107</v>
      </c>
      <c r="G50" s="15" t="s">
        <v>31</v>
      </c>
      <c r="H50" s="16"/>
      <c r="I50" s="25"/>
      <c r="J50" s="25"/>
      <c r="K50" s="26"/>
      <c r="L50" s="26"/>
      <c r="M50" s="27">
        <f t="shared" si="1"/>
        <v>0</v>
      </c>
      <c r="N50" s="25"/>
      <c r="O50" s="26"/>
      <c r="P50" s="26"/>
      <c r="Q50" s="30">
        <f t="shared" si="2"/>
        <v>0</v>
      </c>
    </row>
    <row r="51" spans="1:17">
      <c r="A51" s="10">
        <v>42</v>
      </c>
      <c r="B51" s="11" t="s">
        <v>105</v>
      </c>
      <c r="C51" s="12" t="s">
        <v>28</v>
      </c>
      <c r="D51" s="11"/>
      <c r="E51" s="13" t="s">
        <v>106</v>
      </c>
      <c r="F51" s="14" t="s">
        <v>108</v>
      </c>
      <c r="G51" s="17" t="s">
        <v>33</v>
      </c>
      <c r="H51" s="16"/>
      <c r="I51" s="25"/>
      <c r="J51" s="25"/>
      <c r="K51" s="26"/>
      <c r="L51" s="26"/>
      <c r="M51" s="27">
        <f t="shared" si="1"/>
        <v>0</v>
      </c>
      <c r="N51" s="25"/>
      <c r="O51" s="26"/>
      <c r="P51" s="26"/>
      <c r="Q51" s="30">
        <f t="shared" si="2"/>
        <v>0</v>
      </c>
    </row>
    <row r="52" spans="1:17">
      <c r="A52" s="10">
        <v>43</v>
      </c>
      <c r="B52" s="11" t="s">
        <v>109</v>
      </c>
      <c r="C52" s="12" t="s">
        <v>28</v>
      </c>
      <c r="D52" s="11"/>
      <c r="E52" s="13" t="s">
        <v>37</v>
      </c>
      <c r="F52" s="18">
        <v>42</v>
      </c>
      <c r="G52" s="15" t="s">
        <v>31</v>
      </c>
      <c r="H52" s="16"/>
      <c r="I52" s="25"/>
      <c r="J52" s="25"/>
      <c r="K52" s="26"/>
      <c r="L52" s="26"/>
      <c r="M52" s="27">
        <f t="shared" si="1"/>
        <v>0</v>
      </c>
      <c r="N52" s="25"/>
      <c r="O52" s="26"/>
      <c r="P52" s="26"/>
      <c r="Q52" s="30">
        <f t="shared" si="2"/>
        <v>0</v>
      </c>
    </row>
    <row r="53" spans="1:17">
      <c r="A53" s="10">
        <v>44</v>
      </c>
      <c r="B53" s="11" t="s">
        <v>110</v>
      </c>
      <c r="C53" s="12" t="s">
        <v>28</v>
      </c>
      <c r="D53" s="11"/>
      <c r="E53" s="13" t="s">
        <v>37</v>
      </c>
      <c r="F53" s="14" t="s">
        <v>111</v>
      </c>
      <c r="G53" s="15" t="s">
        <v>31</v>
      </c>
      <c r="H53" s="16"/>
      <c r="I53" s="25"/>
      <c r="J53" s="25"/>
      <c r="K53" s="26"/>
      <c r="L53" s="26"/>
      <c r="M53" s="27">
        <f t="shared" si="1"/>
        <v>0</v>
      </c>
      <c r="N53" s="25"/>
      <c r="O53" s="26"/>
      <c r="P53" s="26"/>
      <c r="Q53" s="30">
        <f t="shared" si="2"/>
        <v>0</v>
      </c>
    </row>
    <row r="54" spans="1:17">
      <c r="A54" s="10">
        <v>45</v>
      </c>
      <c r="B54" s="11" t="s">
        <v>110</v>
      </c>
      <c r="C54" s="12" t="s">
        <v>28</v>
      </c>
      <c r="D54" s="11"/>
      <c r="E54" s="13" t="s">
        <v>37</v>
      </c>
      <c r="F54" s="14" t="s">
        <v>112</v>
      </c>
      <c r="G54" s="20" t="s">
        <v>51</v>
      </c>
      <c r="H54" s="16"/>
      <c r="I54" s="25"/>
      <c r="J54" s="25"/>
      <c r="K54" s="26"/>
      <c r="L54" s="26"/>
      <c r="M54" s="27">
        <f t="shared" si="1"/>
        <v>0</v>
      </c>
      <c r="N54" s="25"/>
      <c r="O54" s="26"/>
      <c r="P54" s="26"/>
      <c r="Q54" s="30">
        <f t="shared" si="2"/>
        <v>0</v>
      </c>
    </row>
    <row r="55" spans="1:17">
      <c r="A55" s="10">
        <v>46</v>
      </c>
      <c r="B55" s="11" t="s">
        <v>113</v>
      </c>
      <c r="C55" s="12" t="s">
        <v>28</v>
      </c>
      <c r="D55" s="11"/>
      <c r="E55" s="13" t="s">
        <v>37</v>
      </c>
      <c r="F55" s="14" t="s">
        <v>114</v>
      </c>
      <c r="G55" s="15" t="s">
        <v>31</v>
      </c>
      <c r="H55" s="16">
        <v>1</v>
      </c>
      <c r="I55" s="25"/>
      <c r="J55" s="25"/>
      <c r="K55" s="26"/>
      <c r="L55" s="26"/>
      <c r="M55" s="27">
        <f t="shared" si="1"/>
        <v>0</v>
      </c>
      <c r="N55" s="25"/>
      <c r="O55" s="26"/>
      <c r="P55" s="26"/>
      <c r="Q55" s="30">
        <f t="shared" si="2"/>
        <v>0</v>
      </c>
    </row>
    <row r="56" spans="1:17">
      <c r="A56" s="10">
        <v>47</v>
      </c>
      <c r="B56" s="11" t="s">
        <v>115</v>
      </c>
      <c r="C56" s="12" t="s">
        <v>28</v>
      </c>
      <c r="D56" s="11"/>
      <c r="E56" s="13" t="s">
        <v>98</v>
      </c>
      <c r="F56" s="14" t="s">
        <v>116</v>
      </c>
      <c r="G56" s="15" t="s">
        <v>31</v>
      </c>
      <c r="H56" s="16">
        <v>1</v>
      </c>
      <c r="I56" s="25"/>
      <c r="J56" s="25"/>
      <c r="K56" s="26"/>
      <c r="L56" s="26"/>
      <c r="M56" s="27">
        <f t="shared" si="1"/>
        <v>0</v>
      </c>
      <c r="N56" s="25"/>
      <c r="O56" s="26"/>
      <c r="P56" s="26"/>
      <c r="Q56" s="30">
        <f t="shared" si="2"/>
        <v>0</v>
      </c>
    </row>
    <row r="57" spans="1:17">
      <c r="A57" s="10">
        <v>48</v>
      </c>
      <c r="B57" s="11" t="s">
        <v>117</v>
      </c>
      <c r="C57" s="12" t="s">
        <v>28</v>
      </c>
      <c r="D57" s="11"/>
      <c r="E57" s="13" t="s">
        <v>29</v>
      </c>
      <c r="F57" s="18">
        <v>48</v>
      </c>
      <c r="G57" s="15" t="s">
        <v>31</v>
      </c>
      <c r="H57" s="16"/>
      <c r="I57" s="25"/>
      <c r="J57" s="25"/>
      <c r="K57" s="26"/>
      <c r="L57" s="26"/>
      <c r="M57" s="27">
        <f t="shared" si="1"/>
        <v>0</v>
      </c>
      <c r="N57" s="25"/>
      <c r="O57" s="26"/>
      <c r="P57" s="26"/>
      <c r="Q57" s="30">
        <f t="shared" si="2"/>
        <v>0</v>
      </c>
    </row>
    <row r="58" spans="1:17">
      <c r="A58" s="10">
        <v>49</v>
      </c>
      <c r="B58" s="11" t="s">
        <v>118</v>
      </c>
      <c r="C58" s="12" t="s">
        <v>28</v>
      </c>
      <c r="D58" s="11"/>
      <c r="E58" s="13" t="s">
        <v>119</v>
      </c>
      <c r="F58" s="14" t="s">
        <v>120</v>
      </c>
      <c r="G58" s="15" t="s">
        <v>31</v>
      </c>
      <c r="H58" s="16"/>
      <c r="I58" s="25"/>
      <c r="J58" s="25"/>
      <c r="K58" s="26"/>
      <c r="L58" s="26"/>
      <c r="M58" s="27">
        <f t="shared" si="1"/>
        <v>0</v>
      </c>
      <c r="N58" s="25"/>
      <c r="O58" s="26"/>
      <c r="P58" s="26"/>
      <c r="Q58" s="30">
        <f t="shared" si="2"/>
        <v>0</v>
      </c>
    </row>
    <row r="59" spans="1:17">
      <c r="A59" s="10">
        <v>50</v>
      </c>
      <c r="B59" s="11" t="s">
        <v>118</v>
      </c>
      <c r="C59" s="12" t="s">
        <v>28</v>
      </c>
      <c r="D59" s="11"/>
      <c r="E59" s="13" t="s">
        <v>119</v>
      </c>
      <c r="F59" s="14" t="s">
        <v>121</v>
      </c>
      <c r="G59" s="17" t="s">
        <v>33</v>
      </c>
      <c r="H59" s="16"/>
      <c r="I59" s="25"/>
      <c r="J59" s="25"/>
      <c r="K59" s="26"/>
      <c r="L59" s="26"/>
      <c r="M59" s="27">
        <f t="shared" si="1"/>
        <v>0</v>
      </c>
      <c r="N59" s="25"/>
      <c r="O59" s="26"/>
      <c r="P59" s="26"/>
      <c r="Q59" s="30">
        <f t="shared" si="2"/>
        <v>0</v>
      </c>
    </row>
    <row r="60" spans="1:17">
      <c r="A60" s="10">
        <v>51</v>
      </c>
      <c r="B60" s="11" t="s">
        <v>122</v>
      </c>
      <c r="C60" s="12" t="s">
        <v>28</v>
      </c>
      <c r="D60" s="11"/>
      <c r="E60" s="13" t="s">
        <v>29</v>
      </c>
      <c r="F60" s="14" t="s">
        <v>123</v>
      </c>
      <c r="G60" s="15" t="s">
        <v>31</v>
      </c>
      <c r="H60" s="16">
        <v>1</v>
      </c>
      <c r="I60" s="25"/>
      <c r="J60" s="25"/>
      <c r="K60" s="26"/>
      <c r="L60" s="26"/>
      <c r="M60" s="27">
        <f t="shared" si="1"/>
        <v>0</v>
      </c>
      <c r="N60" s="25"/>
      <c r="O60" s="26"/>
      <c r="P60" s="26"/>
      <c r="Q60" s="30">
        <f t="shared" si="2"/>
        <v>0</v>
      </c>
    </row>
    <row r="61" spans="1:17">
      <c r="A61" s="10">
        <v>52</v>
      </c>
      <c r="B61" s="11" t="s">
        <v>124</v>
      </c>
      <c r="C61" s="12" t="s">
        <v>28</v>
      </c>
      <c r="D61" s="11"/>
      <c r="E61" s="13" t="s">
        <v>37</v>
      </c>
      <c r="F61" s="18">
        <v>53</v>
      </c>
      <c r="G61" s="15" t="s">
        <v>31</v>
      </c>
      <c r="H61" s="16"/>
      <c r="I61" s="25"/>
      <c r="J61" s="25"/>
      <c r="K61" s="26"/>
      <c r="L61" s="26"/>
      <c r="M61" s="27">
        <f t="shared" si="1"/>
        <v>0</v>
      </c>
      <c r="N61" s="25"/>
      <c r="O61" s="26"/>
      <c r="P61" s="26"/>
      <c r="Q61" s="30">
        <f t="shared" si="2"/>
        <v>0</v>
      </c>
    </row>
    <row r="62" spans="1:17">
      <c r="A62" s="10">
        <v>53</v>
      </c>
      <c r="B62" s="11" t="s">
        <v>124</v>
      </c>
      <c r="C62" s="12" t="s">
        <v>28</v>
      </c>
      <c r="D62" s="11"/>
      <c r="E62" s="13" t="s">
        <v>37</v>
      </c>
      <c r="F62" s="14" t="s">
        <v>125</v>
      </c>
      <c r="G62" s="20" t="s">
        <v>51</v>
      </c>
      <c r="H62" s="16">
        <v>1</v>
      </c>
      <c r="I62" s="25"/>
      <c r="J62" s="25"/>
      <c r="K62" s="26"/>
      <c r="L62" s="26"/>
      <c r="M62" s="27">
        <f t="shared" si="1"/>
        <v>0</v>
      </c>
      <c r="N62" s="25"/>
      <c r="O62" s="26"/>
      <c r="P62" s="26"/>
      <c r="Q62" s="30">
        <f t="shared" si="2"/>
        <v>0</v>
      </c>
    </row>
    <row r="63" spans="1:17">
      <c r="A63" s="10">
        <v>54</v>
      </c>
      <c r="B63" s="11" t="s">
        <v>126</v>
      </c>
      <c r="C63" s="12" t="s">
        <v>28</v>
      </c>
      <c r="D63" s="11"/>
      <c r="E63" s="13" t="s">
        <v>91</v>
      </c>
      <c r="F63" s="14" t="s">
        <v>127</v>
      </c>
      <c r="G63" s="15" t="s">
        <v>31</v>
      </c>
      <c r="H63" s="16"/>
      <c r="I63" s="25"/>
      <c r="J63" s="25"/>
      <c r="K63" s="26"/>
      <c r="L63" s="26"/>
      <c r="M63" s="27">
        <f t="shared" si="1"/>
        <v>0</v>
      </c>
      <c r="N63" s="25"/>
      <c r="O63" s="26"/>
      <c r="P63" s="26"/>
      <c r="Q63" s="30">
        <f t="shared" si="2"/>
        <v>0</v>
      </c>
    </row>
    <row r="64" spans="1:17">
      <c r="A64" s="10">
        <v>55</v>
      </c>
      <c r="B64" s="11" t="s">
        <v>126</v>
      </c>
      <c r="C64" s="12" t="s">
        <v>28</v>
      </c>
      <c r="D64" s="11"/>
      <c r="E64" s="13" t="s">
        <v>91</v>
      </c>
      <c r="F64" s="14" t="s">
        <v>128</v>
      </c>
      <c r="G64" s="20" t="s">
        <v>51</v>
      </c>
      <c r="H64" s="16">
        <v>1</v>
      </c>
      <c r="I64" s="25"/>
      <c r="J64" s="25"/>
      <c r="K64" s="26"/>
      <c r="L64" s="26"/>
      <c r="M64" s="27">
        <f t="shared" si="1"/>
        <v>0</v>
      </c>
      <c r="N64" s="25"/>
      <c r="O64" s="26"/>
      <c r="P64" s="26"/>
      <c r="Q64" s="30">
        <f t="shared" si="2"/>
        <v>0</v>
      </c>
    </row>
    <row r="65" spans="1:17">
      <c r="A65" s="10">
        <v>56</v>
      </c>
      <c r="B65" s="11" t="s">
        <v>129</v>
      </c>
      <c r="C65" s="12" t="s">
        <v>28</v>
      </c>
      <c r="D65" s="11"/>
      <c r="E65" s="13" t="s">
        <v>29</v>
      </c>
      <c r="F65" s="14" t="s">
        <v>130</v>
      </c>
      <c r="G65" s="15" t="s">
        <v>31</v>
      </c>
      <c r="H65" s="16"/>
      <c r="I65" s="25"/>
      <c r="J65" s="25"/>
      <c r="K65" s="26"/>
      <c r="L65" s="26"/>
      <c r="M65" s="27">
        <f t="shared" si="1"/>
        <v>0</v>
      </c>
      <c r="N65" s="25"/>
      <c r="O65" s="26"/>
      <c r="P65" s="26"/>
      <c r="Q65" s="30">
        <f t="shared" si="2"/>
        <v>0</v>
      </c>
    </row>
    <row r="66" spans="1:17">
      <c r="A66" s="10">
        <v>57</v>
      </c>
      <c r="B66" s="11" t="s">
        <v>131</v>
      </c>
      <c r="C66" s="12" t="s">
        <v>28</v>
      </c>
      <c r="D66" s="11"/>
      <c r="E66" s="13" t="s">
        <v>132</v>
      </c>
      <c r="F66" s="14" t="s">
        <v>133</v>
      </c>
      <c r="G66" s="15" t="s">
        <v>31</v>
      </c>
      <c r="H66" s="16"/>
      <c r="I66" s="25"/>
      <c r="J66" s="25"/>
      <c r="K66" s="26"/>
      <c r="L66" s="26"/>
      <c r="M66" s="27">
        <f t="shared" si="1"/>
        <v>0</v>
      </c>
      <c r="N66" s="25"/>
      <c r="O66" s="26"/>
      <c r="P66" s="26"/>
      <c r="Q66" s="30">
        <f t="shared" si="2"/>
        <v>0</v>
      </c>
    </row>
    <row r="67" spans="1:17">
      <c r="A67" s="10">
        <v>58</v>
      </c>
      <c r="B67" s="11" t="s">
        <v>131</v>
      </c>
      <c r="C67" s="12" t="s">
        <v>28</v>
      </c>
      <c r="D67" s="11"/>
      <c r="E67" s="13" t="s">
        <v>132</v>
      </c>
      <c r="F67" s="14" t="s">
        <v>369</v>
      </c>
      <c r="G67" s="20" t="s">
        <v>51</v>
      </c>
      <c r="H67" s="16"/>
      <c r="I67" s="25"/>
      <c r="J67" s="25"/>
      <c r="K67" s="26"/>
      <c r="L67" s="26"/>
      <c r="M67" s="27">
        <f t="shared" si="1"/>
        <v>0</v>
      </c>
      <c r="N67" s="25"/>
      <c r="O67" s="26"/>
      <c r="P67" s="26"/>
      <c r="Q67" s="30">
        <f t="shared" si="2"/>
        <v>0</v>
      </c>
    </row>
    <row r="68" spans="1:17">
      <c r="A68" s="10">
        <v>59</v>
      </c>
      <c r="B68" s="11" t="s">
        <v>135</v>
      </c>
      <c r="C68" s="12" t="s">
        <v>28</v>
      </c>
      <c r="D68" s="11"/>
      <c r="E68" s="13" t="s">
        <v>37</v>
      </c>
      <c r="F68" s="18">
        <v>62</v>
      </c>
      <c r="G68" s="15" t="s">
        <v>31</v>
      </c>
      <c r="H68" s="16"/>
      <c r="I68" s="25"/>
      <c r="J68" s="25"/>
      <c r="K68" s="26"/>
      <c r="L68" s="26"/>
      <c r="M68" s="27">
        <f t="shared" si="1"/>
        <v>0</v>
      </c>
      <c r="N68" s="25"/>
      <c r="O68" s="26"/>
      <c r="P68" s="26"/>
      <c r="Q68" s="30">
        <f t="shared" si="2"/>
        <v>0</v>
      </c>
    </row>
    <row r="69" spans="1:17">
      <c r="A69" s="10">
        <v>60</v>
      </c>
      <c r="B69" s="11" t="s">
        <v>136</v>
      </c>
      <c r="C69" s="12" t="s">
        <v>28</v>
      </c>
      <c r="D69" s="11"/>
      <c r="E69" s="13" t="s">
        <v>100</v>
      </c>
      <c r="F69" s="14" t="s">
        <v>137</v>
      </c>
      <c r="G69" s="15" t="s">
        <v>31</v>
      </c>
      <c r="H69" s="16"/>
      <c r="I69" s="25"/>
      <c r="J69" s="25"/>
      <c r="K69" s="26"/>
      <c r="L69" s="26"/>
      <c r="M69" s="27">
        <f t="shared" si="1"/>
        <v>0</v>
      </c>
      <c r="N69" s="25"/>
      <c r="O69" s="26"/>
      <c r="P69" s="26"/>
      <c r="Q69" s="30">
        <f t="shared" si="2"/>
        <v>0</v>
      </c>
    </row>
    <row r="70" spans="1:17">
      <c r="A70" s="10">
        <v>61</v>
      </c>
      <c r="B70" s="11" t="s">
        <v>136</v>
      </c>
      <c r="C70" s="12" t="s">
        <v>28</v>
      </c>
      <c r="D70" s="11"/>
      <c r="E70" s="13" t="s">
        <v>100</v>
      </c>
      <c r="F70" s="14" t="s">
        <v>138</v>
      </c>
      <c r="G70" s="19" t="s">
        <v>47</v>
      </c>
      <c r="H70" s="16"/>
      <c r="I70" s="25"/>
      <c r="J70" s="25"/>
      <c r="K70" s="26"/>
      <c r="L70" s="26"/>
      <c r="M70" s="27">
        <f t="shared" si="1"/>
        <v>0</v>
      </c>
      <c r="N70" s="25"/>
      <c r="O70" s="26"/>
      <c r="P70" s="26"/>
      <c r="Q70" s="30">
        <f t="shared" si="2"/>
        <v>0</v>
      </c>
    </row>
    <row r="71" spans="1:17">
      <c r="A71" s="10">
        <v>62</v>
      </c>
      <c r="B71" s="11" t="s">
        <v>139</v>
      </c>
      <c r="C71" s="12" t="s">
        <v>28</v>
      </c>
      <c r="D71" s="11"/>
      <c r="E71" s="13" t="s">
        <v>44</v>
      </c>
      <c r="F71" s="18">
        <v>65</v>
      </c>
      <c r="G71" s="15" t="s">
        <v>31</v>
      </c>
      <c r="H71" s="16"/>
      <c r="I71" s="25"/>
      <c r="J71" s="25"/>
      <c r="K71" s="26"/>
      <c r="L71" s="26"/>
      <c r="M71" s="27">
        <f t="shared" si="1"/>
        <v>0</v>
      </c>
      <c r="N71" s="25"/>
      <c r="O71" s="26"/>
      <c r="P71" s="26"/>
      <c r="Q71" s="30">
        <f t="shared" si="2"/>
        <v>0</v>
      </c>
    </row>
    <row r="72" spans="1:17">
      <c r="A72" s="10">
        <v>63</v>
      </c>
      <c r="B72" s="11" t="s">
        <v>140</v>
      </c>
      <c r="C72" s="12" t="s">
        <v>28</v>
      </c>
      <c r="D72" s="11"/>
      <c r="E72" s="13" t="s">
        <v>37</v>
      </c>
      <c r="F72" s="14" t="s">
        <v>141</v>
      </c>
      <c r="G72" s="15" t="s">
        <v>31</v>
      </c>
      <c r="H72" s="16">
        <v>1</v>
      </c>
      <c r="I72" s="25"/>
      <c r="J72" s="25"/>
      <c r="K72" s="26"/>
      <c r="L72" s="26"/>
      <c r="M72" s="27">
        <f t="shared" si="1"/>
        <v>0</v>
      </c>
      <c r="N72" s="25"/>
      <c r="O72" s="26"/>
      <c r="P72" s="26"/>
      <c r="Q72" s="30">
        <f t="shared" si="2"/>
        <v>0</v>
      </c>
    </row>
    <row r="73" spans="1:17">
      <c r="A73" s="10">
        <v>64</v>
      </c>
      <c r="B73" s="11" t="s">
        <v>140</v>
      </c>
      <c r="C73" s="12" t="s">
        <v>28</v>
      </c>
      <c r="D73" s="11"/>
      <c r="E73" s="13" t="s">
        <v>37</v>
      </c>
      <c r="F73" s="14" t="s">
        <v>142</v>
      </c>
      <c r="G73" s="20" t="s">
        <v>51</v>
      </c>
      <c r="H73" s="16"/>
      <c r="I73" s="25"/>
      <c r="J73" s="25"/>
      <c r="K73" s="26"/>
      <c r="L73" s="26"/>
      <c r="M73" s="27">
        <f t="shared" si="1"/>
        <v>0</v>
      </c>
      <c r="N73" s="25"/>
      <c r="O73" s="26"/>
      <c r="P73" s="26"/>
      <c r="Q73" s="30">
        <f t="shared" si="2"/>
        <v>0</v>
      </c>
    </row>
    <row r="74" spans="1:17">
      <c r="A74" s="10">
        <v>65</v>
      </c>
      <c r="B74" s="11" t="s">
        <v>143</v>
      </c>
      <c r="C74" s="12" t="s">
        <v>28</v>
      </c>
      <c r="D74" s="11"/>
      <c r="E74" s="13" t="s">
        <v>44</v>
      </c>
      <c r="F74" s="14" t="s">
        <v>144</v>
      </c>
      <c r="G74" s="15" t="s">
        <v>31</v>
      </c>
      <c r="H74" s="16"/>
      <c r="I74" s="25"/>
      <c r="J74" s="25"/>
      <c r="K74" s="26"/>
      <c r="L74" s="26"/>
      <c r="M74" s="27">
        <f t="shared" ref="M74:M137" si="3">K74-L74</f>
        <v>0</v>
      </c>
      <c r="N74" s="25"/>
      <c r="O74" s="26"/>
      <c r="P74" s="26"/>
      <c r="Q74" s="30">
        <f t="shared" ref="Q74:Q137" si="4">O74-P74</f>
        <v>0</v>
      </c>
    </row>
    <row r="75" spans="1:17">
      <c r="A75" s="10">
        <v>66</v>
      </c>
      <c r="B75" s="11" t="s">
        <v>143</v>
      </c>
      <c r="C75" s="12" t="s">
        <v>28</v>
      </c>
      <c r="D75" s="11"/>
      <c r="E75" s="13" t="s">
        <v>44</v>
      </c>
      <c r="F75" s="14" t="s">
        <v>145</v>
      </c>
      <c r="G75" s="19" t="s">
        <v>47</v>
      </c>
      <c r="H75" s="16">
        <v>1</v>
      </c>
      <c r="I75" s="25"/>
      <c r="J75" s="25"/>
      <c r="K75" s="26"/>
      <c r="L75" s="26"/>
      <c r="M75" s="27">
        <f t="shared" si="3"/>
        <v>0</v>
      </c>
      <c r="N75" s="25"/>
      <c r="O75" s="26"/>
      <c r="P75" s="26"/>
      <c r="Q75" s="30">
        <f t="shared" si="4"/>
        <v>0</v>
      </c>
    </row>
    <row r="76" spans="1:17">
      <c r="A76" s="10">
        <v>67</v>
      </c>
      <c r="B76" s="11" t="s">
        <v>146</v>
      </c>
      <c r="C76" s="12" t="s">
        <v>28</v>
      </c>
      <c r="D76" s="11"/>
      <c r="E76" s="13" t="s">
        <v>44</v>
      </c>
      <c r="F76" s="14" t="s">
        <v>147</v>
      </c>
      <c r="G76" s="15" t="s">
        <v>31</v>
      </c>
      <c r="H76" s="16">
        <v>1</v>
      </c>
      <c r="I76" s="25"/>
      <c r="J76" s="25"/>
      <c r="K76" s="26"/>
      <c r="L76" s="26"/>
      <c r="M76" s="27">
        <f t="shared" si="3"/>
        <v>0</v>
      </c>
      <c r="N76" s="25"/>
      <c r="O76" s="26"/>
      <c r="P76" s="26"/>
      <c r="Q76" s="30">
        <f t="shared" si="4"/>
        <v>0</v>
      </c>
    </row>
    <row r="77" spans="1:17">
      <c r="A77" s="10">
        <v>68</v>
      </c>
      <c r="B77" s="11" t="s">
        <v>146</v>
      </c>
      <c r="C77" s="12" t="s">
        <v>28</v>
      </c>
      <c r="D77" s="11"/>
      <c r="E77" s="13" t="s">
        <v>44</v>
      </c>
      <c r="F77" s="14" t="s">
        <v>148</v>
      </c>
      <c r="G77" s="19" t="s">
        <v>47</v>
      </c>
      <c r="H77" s="16">
        <v>4</v>
      </c>
      <c r="I77" s="25"/>
      <c r="J77" s="25"/>
      <c r="K77" s="26"/>
      <c r="L77" s="26"/>
      <c r="M77" s="27">
        <f t="shared" si="3"/>
        <v>0</v>
      </c>
      <c r="N77" s="25"/>
      <c r="O77" s="26"/>
      <c r="P77" s="26"/>
      <c r="Q77" s="30">
        <f t="shared" si="4"/>
        <v>0</v>
      </c>
    </row>
    <row r="78" spans="1:17">
      <c r="A78" s="10">
        <v>69</v>
      </c>
      <c r="B78" s="11" t="s">
        <v>149</v>
      </c>
      <c r="C78" s="12" t="s">
        <v>28</v>
      </c>
      <c r="D78" s="11"/>
      <c r="E78" s="13" t="s">
        <v>37</v>
      </c>
      <c r="F78" s="14" t="s">
        <v>150</v>
      </c>
      <c r="G78" s="15" t="s">
        <v>31</v>
      </c>
      <c r="H78" s="16">
        <v>1</v>
      </c>
      <c r="I78" s="25"/>
      <c r="J78" s="25"/>
      <c r="K78" s="26"/>
      <c r="L78" s="26"/>
      <c r="M78" s="27">
        <f t="shared" si="3"/>
        <v>0</v>
      </c>
      <c r="N78" s="25"/>
      <c r="O78" s="26"/>
      <c r="P78" s="26"/>
      <c r="Q78" s="30">
        <f t="shared" si="4"/>
        <v>0</v>
      </c>
    </row>
    <row r="79" spans="1:17">
      <c r="A79" s="10">
        <v>70</v>
      </c>
      <c r="B79" s="11" t="s">
        <v>151</v>
      </c>
      <c r="C79" s="12" t="s">
        <v>28</v>
      </c>
      <c r="D79" s="11"/>
      <c r="E79" s="13" t="s">
        <v>37</v>
      </c>
      <c r="F79" s="14" t="s">
        <v>152</v>
      </c>
      <c r="G79" s="15" t="s">
        <v>31</v>
      </c>
      <c r="H79" s="16"/>
      <c r="I79" s="25"/>
      <c r="J79" s="25"/>
      <c r="K79" s="26"/>
      <c r="L79" s="26"/>
      <c r="M79" s="27">
        <f t="shared" si="3"/>
        <v>0</v>
      </c>
      <c r="N79" s="25"/>
      <c r="O79" s="26"/>
      <c r="P79" s="26"/>
      <c r="Q79" s="30">
        <f t="shared" si="4"/>
        <v>0</v>
      </c>
    </row>
    <row r="80" spans="1:17">
      <c r="A80" s="10">
        <v>71</v>
      </c>
      <c r="B80" s="11" t="s">
        <v>153</v>
      </c>
      <c r="C80" s="12" t="s">
        <v>28</v>
      </c>
      <c r="D80" s="11"/>
      <c r="E80" s="13" t="s">
        <v>154</v>
      </c>
      <c r="F80" s="14" t="s">
        <v>155</v>
      </c>
      <c r="G80" s="15" t="s">
        <v>31</v>
      </c>
      <c r="H80" s="16">
        <v>4</v>
      </c>
      <c r="I80" s="25"/>
      <c r="J80" s="25"/>
      <c r="K80" s="26"/>
      <c r="L80" s="26"/>
      <c r="M80" s="27">
        <f t="shared" si="3"/>
        <v>0</v>
      </c>
      <c r="N80" s="25"/>
      <c r="O80" s="26"/>
      <c r="P80" s="26"/>
      <c r="Q80" s="30">
        <f t="shared" si="4"/>
        <v>0</v>
      </c>
    </row>
    <row r="81" spans="1:17">
      <c r="A81" s="10">
        <v>72</v>
      </c>
      <c r="B81" s="11" t="s">
        <v>153</v>
      </c>
      <c r="C81" s="12" t="s">
        <v>28</v>
      </c>
      <c r="D81" s="11"/>
      <c r="E81" s="13" t="s">
        <v>154</v>
      </c>
      <c r="F81" s="22" t="s">
        <v>156</v>
      </c>
      <c r="G81" s="20" t="s">
        <v>51</v>
      </c>
      <c r="H81" s="16">
        <v>1</v>
      </c>
      <c r="I81" s="25"/>
      <c r="J81" s="25"/>
      <c r="K81" s="26"/>
      <c r="L81" s="26"/>
      <c r="M81" s="27">
        <f t="shared" si="3"/>
        <v>0</v>
      </c>
      <c r="N81" s="25"/>
      <c r="O81" s="26"/>
      <c r="P81" s="26"/>
      <c r="Q81" s="30">
        <f t="shared" si="4"/>
        <v>0</v>
      </c>
    </row>
    <row r="82" spans="1:17">
      <c r="A82" s="10">
        <v>73</v>
      </c>
      <c r="B82" s="11" t="s">
        <v>157</v>
      </c>
      <c r="C82" s="12" t="s">
        <v>28</v>
      </c>
      <c r="D82" s="11"/>
      <c r="E82" s="13" t="s">
        <v>37</v>
      </c>
      <c r="F82" s="31" t="s">
        <v>158</v>
      </c>
      <c r="G82" s="15" t="s">
        <v>31</v>
      </c>
      <c r="H82" s="16"/>
      <c r="I82" s="25"/>
      <c r="J82" s="25"/>
      <c r="K82" s="26"/>
      <c r="L82" s="26"/>
      <c r="M82" s="27">
        <f t="shared" si="3"/>
        <v>0</v>
      </c>
      <c r="N82" s="25"/>
      <c r="O82" s="26"/>
      <c r="P82" s="26"/>
      <c r="Q82" s="30">
        <f t="shared" si="4"/>
        <v>0</v>
      </c>
    </row>
    <row r="83" spans="1:17">
      <c r="A83" s="10">
        <v>74</v>
      </c>
      <c r="B83" s="11" t="s">
        <v>159</v>
      </c>
      <c r="C83" s="12" t="s">
        <v>28</v>
      </c>
      <c r="D83" s="11"/>
      <c r="E83" s="13" t="s">
        <v>160</v>
      </c>
      <c r="F83" s="14" t="s">
        <v>161</v>
      </c>
      <c r="G83" s="15" t="s">
        <v>31</v>
      </c>
      <c r="H83" s="16"/>
      <c r="I83" s="25"/>
      <c r="J83" s="25"/>
      <c r="K83" s="26"/>
      <c r="L83" s="26"/>
      <c r="M83" s="27">
        <f t="shared" si="3"/>
        <v>0</v>
      </c>
      <c r="N83" s="25"/>
      <c r="O83" s="26"/>
      <c r="P83" s="26"/>
      <c r="Q83" s="30">
        <f t="shared" si="4"/>
        <v>0</v>
      </c>
    </row>
    <row r="84" spans="1:17">
      <c r="A84" s="10">
        <v>75</v>
      </c>
      <c r="B84" s="11" t="s">
        <v>162</v>
      </c>
      <c r="C84" s="12" t="s">
        <v>28</v>
      </c>
      <c r="D84" s="11"/>
      <c r="E84" s="13" t="s">
        <v>163</v>
      </c>
      <c r="F84" s="14" t="s">
        <v>164</v>
      </c>
      <c r="G84" s="15" t="s">
        <v>31</v>
      </c>
      <c r="H84" s="16"/>
      <c r="I84" s="25"/>
      <c r="J84" s="25"/>
      <c r="K84" s="26"/>
      <c r="L84" s="26"/>
      <c r="M84" s="27">
        <f t="shared" si="3"/>
        <v>0</v>
      </c>
      <c r="N84" s="25"/>
      <c r="O84" s="26"/>
      <c r="P84" s="26"/>
      <c r="Q84" s="30">
        <f t="shared" si="4"/>
        <v>0</v>
      </c>
    </row>
    <row r="85" spans="1:17">
      <c r="A85" s="10">
        <v>76</v>
      </c>
      <c r="B85" s="11" t="s">
        <v>162</v>
      </c>
      <c r="C85" s="12" t="s">
        <v>28</v>
      </c>
      <c r="D85" s="11"/>
      <c r="E85" s="13" t="s">
        <v>163</v>
      </c>
      <c r="F85" s="22" t="s">
        <v>165</v>
      </c>
      <c r="G85" s="20" t="s">
        <v>51</v>
      </c>
      <c r="H85" s="16"/>
      <c r="I85" s="25"/>
      <c r="J85" s="25"/>
      <c r="K85" s="26"/>
      <c r="L85" s="26"/>
      <c r="M85" s="27">
        <f t="shared" si="3"/>
        <v>0</v>
      </c>
      <c r="N85" s="25"/>
      <c r="O85" s="26"/>
      <c r="P85" s="26"/>
      <c r="Q85" s="30">
        <f t="shared" si="4"/>
        <v>0</v>
      </c>
    </row>
    <row r="86" spans="1:17">
      <c r="A86" s="10">
        <v>77</v>
      </c>
      <c r="B86" s="11" t="s">
        <v>166</v>
      </c>
      <c r="C86" s="12" t="s">
        <v>28</v>
      </c>
      <c r="D86" s="11"/>
      <c r="E86" s="13" t="s">
        <v>44</v>
      </c>
      <c r="F86" s="18">
        <v>79</v>
      </c>
      <c r="G86" s="15" t="s">
        <v>31</v>
      </c>
      <c r="H86" s="16"/>
      <c r="I86" s="25"/>
      <c r="J86" s="25"/>
      <c r="K86" s="26"/>
      <c r="L86" s="26"/>
      <c r="M86" s="27">
        <f t="shared" si="3"/>
        <v>0</v>
      </c>
      <c r="N86" s="25"/>
      <c r="O86" s="26"/>
      <c r="P86" s="26"/>
      <c r="Q86" s="30">
        <f t="shared" si="4"/>
        <v>0</v>
      </c>
    </row>
    <row r="87" spans="1:17">
      <c r="A87" s="10">
        <v>78</v>
      </c>
      <c r="B87" s="11" t="s">
        <v>167</v>
      </c>
      <c r="C87" s="12" t="s">
        <v>28</v>
      </c>
      <c r="D87" s="11"/>
      <c r="E87" s="13" t="s">
        <v>44</v>
      </c>
      <c r="F87" s="18">
        <v>80</v>
      </c>
      <c r="G87" s="15" t="s">
        <v>31</v>
      </c>
      <c r="H87" s="16"/>
      <c r="I87" s="25"/>
      <c r="J87" s="25"/>
      <c r="K87" s="26"/>
      <c r="L87" s="26"/>
      <c r="M87" s="27">
        <f t="shared" si="3"/>
        <v>0</v>
      </c>
      <c r="N87" s="25"/>
      <c r="O87" s="26"/>
      <c r="P87" s="26"/>
      <c r="Q87" s="30">
        <f t="shared" si="4"/>
        <v>0</v>
      </c>
    </row>
    <row r="88" spans="1:17">
      <c r="A88" s="10">
        <v>79</v>
      </c>
      <c r="B88" s="11" t="s">
        <v>168</v>
      </c>
      <c r="C88" s="12" t="s">
        <v>28</v>
      </c>
      <c r="D88" s="11"/>
      <c r="E88" s="13" t="s">
        <v>37</v>
      </c>
      <c r="F88" s="14" t="s">
        <v>169</v>
      </c>
      <c r="G88" s="15" t="s">
        <v>31</v>
      </c>
      <c r="H88" s="16"/>
      <c r="I88" s="25"/>
      <c r="J88" s="25"/>
      <c r="K88" s="26"/>
      <c r="L88" s="26"/>
      <c r="M88" s="27">
        <f t="shared" si="3"/>
        <v>0</v>
      </c>
      <c r="N88" s="25"/>
      <c r="O88" s="26"/>
      <c r="P88" s="26"/>
      <c r="Q88" s="30">
        <f t="shared" si="4"/>
        <v>0</v>
      </c>
    </row>
    <row r="89" spans="1:17">
      <c r="A89" s="10">
        <v>80</v>
      </c>
      <c r="B89" s="11" t="s">
        <v>170</v>
      </c>
      <c r="C89" s="12" t="s">
        <v>28</v>
      </c>
      <c r="D89" s="11"/>
      <c r="E89" s="13" t="s">
        <v>171</v>
      </c>
      <c r="F89" s="18" t="s">
        <v>172</v>
      </c>
      <c r="G89" s="15" t="s">
        <v>31</v>
      </c>
      <c r="H89" s="16"/>
      <c r="I89" s="25"/>
      <c r="J89" s="25"/>
      <c r="K89" s="26"/>
      <c r="L89" s="26"/>
      <c r="M89" s="27">
        <f t="shared" si="3"/>
        <v>0</v>
      </c>
      <c r="N89" s="25"/>
      <c r="O89" s="26"/>
      <c r="P89" s="26"/>
      <c r="Q89" s="30">
        <f t="shared" si="4"/>
        <v>0</v>
      </c>
    </row>
    <row r="90" spans="1:17">
      <c r="A90" s="10">
        <v>81</v>
      </c>
      <c r="B90" s="11" t="s">
        <v>173</v>
      </c>
      <c r="C90" s="12" t="s">
        <v>28</v>
      </c>
      <c r="D90" s="11"/>
      <c r="E90" s="13" t="s">
        <v>37</v>
      </c>
      <c r="F90" s="14" t="s">
        <v>174</v>
      </c>
      <c r="G90" s="15" t="s">
        <v>31</v>
      </c>
      <c r="H90" s="16"/>
      <c r="I90" s="25"/>
      <c r="J90" s="25"/>
      <c r="K90" s="26"/>
      <c r="L90" s="26"/>
      <c r="M90" s="27">
        <f t="shared" si="3"/>
        <v>0</v>
      </c>
      <c r="N90" s="25"/>
      <c r="O90" s="26"/>
      <c r="P90" s="26"/>
      <c r="Q90" s="30">
        <f t="shared" si="4"/>
        <v>0</v>
      </c>
    </row>
    <row r="91" spans="1:17">
      <c r="A91" s="10">
        <v>82</v>
      </c>
      <c r="B91" s="11" t="s">
        <v>175</v>
      </c>
      <c r="C91" s="12" t="s">
        <v>28</v>
      </c>
      <c r="D91" s="11"/>
      <c r="E91" s="13" t="s">
        <v>106</v>
      </c>
      <c r="F91" s="14" t="s">
        <v>176</v>
      </c>
      <c r="G91" s="15" t="s">
        <v>31</v>
      </c>
      <c r="H91" s="16">
        <v>1</v>
      </c>
      <c r="I91" s="25"/>
      <c r="J91" s="25"/>
      <c r="K91" s="26"/>
      <c r="L91" s="26"/>
      <c r="M91" s="27">
        <f t="shared" si="3"/>
        <v>0</v>
      </c>
      <c r="N91" s="25"/>
      <c r="O91" s="26"/>
      <c r="P91" s="26"/>
      <c r="Q91" s="30">
        <f t="shared" si="4"/>
        <v>0</v>
      </c>
    </row>
    <row r="92" spans="1:17">
      <c r="A92" s="10">
        <v>83</v>
      </c>
      <c r="B92" s="11" t="s">
        <v>175</v>
      </c>
      <c r="C92" s="12" t="s">
        <v>28</v>
      </c>
      <c r="D92" s="11"/>
      <c r="E92" s="13" t="s">
        <v>106</v>
      </c>
      <c r="F92" s="14" t="s">
        <v>177</v>
      </c>
      <c r="G92" s="17" t="s">
        <v>33</v>
      </c>
      <c r="H92" s="16">
        <v>1</v>
      </c>
      <c r="I92" s="25"/>
      <c r="J92" s="25"/>
      <c r="K92" s="26"/>
      <c r="L92" s="26"/>
      <c r="M92" s="27">
        <f t="shared" si="3"/>
        <v>0</v>
      </c>
      <c r="N92" s="25"/>
      <c r="O92" s="26"/>
      <c r="P92" s="26"/>
      <c r="Q92" s="30">
        <f t="shared" si="4"/>
        <v>0</v>
      </c>
    </row>
    <row r="93" spans="1:17">
      <c r="A93" s="10">
        <v>84</v>
      </c>
      <c r="B93" s="11" t="s">
        <v>178</v>
      </c>
      <c r="C93" s="12" t="s">
        <v>28</v>
      </c>
      <c r="D93" s="11"/>
      <c r="E93" s="13" t="s">
        <v>100</v>
      </c>
      <c r="F93" s="14" t="s">
        <v>179</v>
      </c>
      <c r="G93" s="15" t="s">
        <v>31</v>
      </c>
      <c r="H93" s="16">
        <v>1</v>
      </c>
      <c r="I93" s="25"/>
      <c r="J93" s="25"/>
      <c r="K93" s="26"/>
      <c r="L93" s="26"/>
      <c r="M93" s="27">
        <f t="shared" si="3"/>
        <v>0</v>
      </c>
      <c r="N93" s="25"/>
      <c r="O93" s="26"/>
      <c r="P93" s="26"/>
      <c r="Q93" s="30">
        <f t="shared" si="4"/>
        <v>0</v>
      </c>
    </row>
    <row r="94" spans="1:17">
      <c r="A94" s="10">
        <v>85</v>
      </c>
      <c r="B94" s="11" t="s">
        <v>178</v>
      </c>
      <c r="C94" s="12" t="s">
        <v>28</v>
      </c>
      <c r="D94" s="11"/>
      <c r="E94" s="13" t="s">
        <v>100</v>
      </c>
      <c r="F94" s="14" t="s">
        <v>180</v>
      </c>
      <c r="G94" s="19" t="s">
        <v>47</v>
      </c>
      <c r="H94" s="16">
        <v>1</v>
      </c>
      <c r="I94" s="25"/>
      <c r="J94" s="25"/>
      <c r="K94" s="26"/>
      <c r="L94" s="26"/>
      <c r="M94" s="27">
        <f t="shared" si="3"/>
        <v>0</v>
      </c>
      <c r="N94" s="25"/>
      <c r="O94" s="26"/>
      <c r="P94" s="26"/>
      <c r="Q94" s="30">
        <f t="shared" si="4"/>
        <v>0</v>
      </c>
    </row>
    <row r="95" spans="1:17">
      <c r="A95" s="10">
        <v>86</v>
      </c>
      <c r="B95" s="11" t="s">
        <v>181</v>
      </c>
      <c r="C95" s="12" t="s">
        <v>28</v>
      </c>
      <c r="D95" s="11"/>
      <c r="E95" s="13" t="s">
        <v>44</v>
      </c>
      <c r="F95" s="14" t="s">
        <v>182</v>
      </c>
      <c r="G95" s="15" t="s">
        <v>31</v>
      </c>
      <c r="H95" s="16">
        <v>1</v>
      </c>
      <c r="I95" s="25"/>
      <c r="J95" s="25"/>
      <c r="K95" s="26"/>
      <c r="L95" s="26"/>
      <c r="M95" s="27">
        <f t="shared" si="3"/>
        <v>0</v>
      </c>
      <c r="N95" s="25"/>
      <c r="O95" s="26"/>
      <c r="P95" s="26"/>
      <c r="Q95" s="30">
        <f t="shared" si="4"/>
        <v>0</v>
      </c>
    </row>
    <row r="96" spans="1:17">
      <c r="A96" s="10">
        <v>87</v>
      </c>
      <c r="B96" s="11" t="s">
        <v>183</v>
      </c>
      <c r="C96" s="12" t="s">
        <v>28</v>
      </c>
      <c r="D96" s="11"/>
      <c r="E96" s="13" t="s">
        <v>44</v>
      </c>
      <c r="F96" s="14" t="s">
        <v>184</v>
      </c>
      <c r="G96" s="15" t="s">
        <v>31</v>
      </c>
      <c r="H96" s="16">
        <v>1</v>
      </c>
      <c r="I96" s="25"/>
      <c r="J96" s="25"/>
      <c r="K96" s="26"/>
      <c r="L96" s="26"/>
      <c r="M96" s="27">
        <f t="shared" si="3"/>
        <v>0</v>
      </c>
      <c r="N96" s="25"/>
      <c r="O96" s="26"/>
      <c r="P96" s="26"/>
      <c r="Q96" s="30">
        <f t="shared" si="4"/>
        <v>0</v>
      </c>
    </row>
    <row r="97" spans="1:17">
      <c r="A97" s="10">
        <v>88</v>
      </c>
      <c r="B97" s="11" t="s">
        <v>183</v>
      </c>
      <c r="C97" s="12" t="s">
        <v>28</v>
      </c>
      <c r="D97" s="11"/>
      <c r="E97" s="13" t="s">
        <v>44</v>
      </c>
      <c r="F97" s="14" t="s">
        <v>185</v>
      </c>
      <c r="G97" s="19" t="s">
        <v>47</v>
      </c>
      <c r="H97" s="16">
        <v>1</v>
      </c>
      <c r="I97" s="25"/>
      <c r="J97" s="25"/>
      <c r="K97" s="26"/>
      <c r="L97" s="26"/>
      <c r="M97" s="27">
        <f t="shared" si="3"/>
        <v>0</v>
      </c>
      <c r="N97" s="25"/>
      <c r="O97" s="26"/>
      <c r="P97" s="26"/>
      <c r="Q97" s="30">
        <f t="shared" si="4"/>
        <v>0</v>
      </c>
    </row>
    <row r="98" spans="1:17">
      <c r="A98" s="10">
        <v>89</v>
      </c>
      <c r="B98" s="11" t="s">
        <v>186</v>
      </c>
      <c r="C98" s="12" t="s">
        <v>28</v>
      </c>
      <c r="D98" s="11"/>
      <c r="E98" s="13" t="s">
        <v>37</v>
      </c>
      <c r="F98" s="14" t="s">
        <v>187</v>
      </c>
      <c r="G98" s="15" t="s">
        <v>31</v>
      </c>
      <c r="H98" s="16">
        <v>1</v>
      </c>
      <c r="I98" s="25"/>
      <c r="J98" s="25"/>
      <c r="K98" s="26"/>
      <c r="L98" s="26"/>
      <c r="M98" s="27">
        <f t="shared" si="3"/>
        <v>0</v>
      </c>
      <c r="N98" s="25"/>
      <c r="O98" s="26"/>
      <c r="P98" s="26"/>
      <c r="Q98" s="30">
        <f t="shared" si="4"/>
        <v>0</v>
      </c>
    </row>
    <row r="99" spans="1:17">
      <c r="A99" s="10">
        <v>90</v>
      </c>
      <c r="B99" s="11" t="s">
        <v>188</v>
      </c>
      <c r="C99" s="12" t="s">
        <v>28</v>
      </c>
      <c r="D99" s="11"/>
      <c r="E99" s="13" t="s">
        <v>106</v>
      </c>
      <c r="F99" s="14" t="s">
        <v>189</v>
      </c>
      <c r="G99" s="15" t="s">
        <v>31</v>
      </c>
      <c r="H99" s="16">
        <v>1</v>
      </c>
      <c r="I99" s="25"/>
      <c r="J99" s="25"/>
      <c r="K99" s="26"/>
      <c r="L99" s="26"/>
      <c r="M99" s="27">
        <f t="shared" si="3"/>
        <v>0</v>
      </c>
      <c r="N99" s="25"/>
      <c r="O99" s="26"/>
      <c r="P99" s="26"/>
      <c r="Q99" s="30">
        <f t="shared" si="4"/>
        <v>0</v>
      </c>
    </row>
    <row r="100" spans="1:17">
      <c r="A100" s="10">
        <v>91</v>
      </c>
      <c r="B100" s="11" t="s">
        <v>188</v>
      </c>
      <c r="C100" s="12" t="s">
        <v>28</v>
      </c>
      <c r="D100" s="11"/>
      <c r="E100" s="13" t="s">
        <v>106</v>
      </c>
      <c r="F100" s="14" t="s">
        <v>190</v>
      </c>
      <c r="G100" s="17" t="s">
        <v>33</v>
      </c>
      <c r="H100" s="16">
        <v>1</v>
      </c>
      <c r="I100" s="25"/>
      <c r="J100" s="25"/>
      <c r="K100" s="26"/>
      <c r="L100" s="26"/>
      <c r="M100" s="27">
        <f t="shared" si="3"/>
        <v>0</v>
      </c>
      <c r="N100" s="25"/>
      <c r="O100" s="26"/>
      <c r="P100" s="26"/>
      <c r="Q100" s="30">
        <f t="shared" si="4"/>
        <v>0</v>
      </c>
    </row>
    <row r="101" spans="1:17">
      <c r="A101" s="10">
        <v>92</v>
      </c>
      <c r="B101" s="11" t="s">
        <v>191</v>
      </c>
      <c r="C101" s="12" t="s">
        <v>28</v>
      </c>
      <c r="D101" s="11"/>
      <c r="E101" s="13" t="s">
        <v>37</v>
      </c>
      <c r="F101" s="14" t="s">
        <v>192</v>
      </c>
      <c r="G101" s="15" t="s">
        <v>31</v>
      </c>
      <c r="H101" s="16"/>
      <c r="I101" s="25"/>
      <c r="J101" s="25"/>
      <c r="K101" s="26"/>
      <c r="L101" s="26"/>
      <c r="M101" s="27">
        <f t="shared" si="3"/>
        <v>0</v>
      </c>
      <c r="N101" s="25"/>
      <c r="O101" s="26"/>
      <c r="P101" s="26"/>
      <c r="Q101" s="30">
        <f t="shared" si="4"/>
        <v>0</v>
      </c>
    </row>
    <row r="102" spans="1:17">
      <c r="A102" s="10">
        <v>93</v>
      </c>
      <c r="B102" s="11" t="s">
        <v>191</v>
      </c>
      <c r="C102" s="12" t="s">
        <v>28</v>
      </c>
      <c r="D102" s="11"/>
      <c r="E102" s="13" t="s">
        <v>37</v>
      </c>
      <c r="F102" s="14" t="s">
        <v>193</v>
      </c>
      <c r="G102" s="20" t="s">
        <v>51</v>
      </c>
      <c r="H102" s="16"/>
      <c r="I102" s="25"/>
      <c r="J102" s="25"/>
      <c r="K102" s="26"/>
      <c r="L102" s="26"/>
      <c r="M102" s="27">
        <f t="shared" si="3"/>
        <v>0</v>
      </c>
      <c r="N102" s="25"/>
      <c r="O102" s="26"/>
      <c r="P102" s="26"/>
      <c r="Q102" s="30">
        <f t="shared" si="4"/>
        <v>0</v>
      </c>
    </row>
    <row r="103" spans="1:17">
      <c r="A103" s="10">
        <v>94</v>
      </c>
      <c r="B103" s="11" t="s">
        <v>194</v>
      </c>
      <c r="C103" s="12" t="s">
        <v>28</v>
      </c>
      <c r="D103" s="11"/>
      <c r="E103" s="13" t="s">
        <v>195</v>
      </c>
      <c r="F103" s="14" t="s">
        <v>196</v>
      </c>
      <c r="G103" s="15" t="s">
        <v>31</v>
      </c>
      <c r="H103" s="16">
        <v>1</v>
      </c>
      <c r="I103" s="25"/>
      <c r="J103" s="25"/>
      <c r="K103" s="26"/>
      <c r="L103" s="26"/>
      <c r="M103" s="27">
        <f t="shared" si="3"/>
        <v>0</v>
      </c>
      <c r="N103" s="25"/>
      <c r="O103" s="26"/>
      <c r="P103" s="26"/>
      <c r="Q103" s="30">
        <f t="shared" si="4"/>
        <v>0</v>
      </c>
    </row>
    <row r="104" spans="1:17">
      <c r="A104" s="10">
        <v>95</v>
      </c>
      <c r="B104" s="11" t="s">
        <v>197</v>
      </c>
      <c r="C104" s="12" t="s">
        <v>28</v>
      </c>
      <c r="D104" s="11"/>
      <c r="E104" s="13" t="s">
        <v>61</v>
      </c>
      <c r="F104" s="14" t="s">
        <v>198</v>
      </c>
      <c r="G104" s="15" t="s">
        <v>31</v>
      </c>
      <c r="H104" s="16">
        <v>1</v>
      </c>
      <c r="I104" s="25"/>
      <c r="J104" s="25"/>
      <c r="K104" s="26"/>
      <c r="L104" s="26"/>
      <c r="M104" s="27">
        <f t="shared" si="3"/>
        <v>0</v>
      </c>
      <c r="N104" s="25"/>
      <c r="O104" s="26"/>
      <c r="P104" s="26"/>
      <c r="Q104" s="30">
        <f t="shared" si="4"/>
        <v>0</v>
      </c>
    </row>
    <row r="105" spans="1:17">
      <c r="A105" s="10">
        <v>96</v>
      </c>
      <c r="B105" s="11" t="s">
        <v>197</v>
      </c>
      <c r="C105" s="12" t="s">
        <v>28</v>
      </c>
      <c r="D105" s="11"/>
      <c r="E105" s="13" t="s">
        <v>61</v>
      </c>
      <c r="F105" s="14" t="s">
        <v>199</v>
      </c>
      <c r="G105" s="20" t="s">
        <v>51</v>
      </c>
      <c r="H105" s="16"/>
      <c r="I105" s="25"/>
      <c r="J105" s="25"/>
      <c r="K105" s="26"/>
      <c r="L105" s="26"/>
      <c r="M105" s="27">
        <f t="shared" si="3"/>
        <v>0</v>
      </c>
      <c r="N105" s="25"/>
      <c r="O105" s="26"/>
      <c r="P105" s="26"/>
      <c r="Q105" s="30">
        <f t="shared" si="4"/>
        <v>0</v>
      </c>
    </row>
    <row r="106" spans="1:17">
      <c r="A106" s="10">
        <v>97</v>
      </c>
      <c r="B106" s="11" t="s">
        <v>200</v>
      </c>
      <c r="C106" s="12" t="s">
        <v>28</v>
      </c>
      <c r="D106" s="11"/>
      <c r="E106" s="13" t="s">
        <v>44</v>
      </c>
      <c r="F106" s="14" t="s">
        <v>201</v>
      </c>
      <c r="G106" s="15" t="s">
        <v>31</v>
      </c>
      <c r="H106" s="16"/>
      <c r="I106" s="25"/>
      <c r="J106" s="25"/>
      <c r="K106" s="26"/>
      <c r="L106" s="26"/>
      <c r="M106" s="27">
        <f t="shared" si="3"/>
        <v>0</v>
      </c>
      <c r="N106" s="25"/>
      <c r="O106" s="26"/>
      <c r="P106" s="26"/>
      <c r="Q106" s="30">
        <f t="shared" si="4"/>
        <v>0</v>
      </c>
    </row>
    <row r="107" spans="1:17">
      <c r="A107" s="10">
        <v>98</v>
      </c>
      <c r="B107" s="11" t="s">
        <v>200</v>
      </c>
      <c r="C107" s="12" t="s">
        <v>28</v>
      </c>
      <c r="D107" s="11"/>
      <c r="E107" s="13" t="s">
        <v>44</v>
      </c>
      <c r="F107" s="14" t="s">
        <v>202</v>
      </c>
      <c r="G107" s="19" t="s">
        <v>47</v>
      </c>
      <c r="H107" s="16">
        <v>1</v>
      </c>
      <c r="I107" s="25"/>
      <c r="J107" s="25"/>
      <c r="K107" s="26"/>
      <c r="L107" s="26"/>
      <c r="M107" s="27">
        <f t="shared" si="3"/>
        <v>0</v>
      </c>
      <c r="N107" s="25"/>
      <c r="O107" s="26"/>
      <c r="P107" s="26"/>
      <c r="Q107" s="30">
        <f t="shared" si="4"/>
        <v>0</v>
      </c>
    </row>
    <row r="108" spans="1:17">
      <c r="A108" s="10">
        <v>99</v>
      </c>
      <c r="B108" s="11" t="s">
        <v>203</v>
      </c>
      <c r="C108" s="12" t="s">
        <v>28</v>
      </c>
      <c r="D108" s="11"/>
      <c r="E108" s="13" t="s">
        <v>37</v>
      </c>
      <c r="F108" s="14" t="s">
        <v>204</v>
      </c>
      <c r="G108" s="15" t="s">
        <v>31</v>
      </c>
      <c r="H108" s="16"/>
      <c r="I108" s="25"/>
      <c r="J108" s="25"/>
      <c r="K108" s="26"/>
      <c r="L108" s="26"/>
      <c r="M108" s="27">
        <f t="shared" si="3"/>
        <v>0</v>
      </c>
      <c r="N108" s="25"/>
      <c r="O108" s="26"/>
      <c r="P108" s="26"/>
      <c r="Q108" s="30">
        <f t="shared" si="4"/>
        <v>0</v>
      </c>
    </row>
    <row r="109" spans="1:17">
      <c r="A109" s="10">
        <v>100</v>
      </c>
      <c r="B109" s="11" t="s">
        <v>205</v>
      </c>
      <c r="C109" s="12" t="s">
        <v>28</v>
      </c>
      <c r="D109" s="11"/>
      <c r="E109" s="13" t="s">
        <v>37</v>
      </c>
      <c r="F109" s="14" t="s">
        <v>206</v>
      </c>
      <c r="G109" s="15" t="s">
        <v>31</v>
      </c>
      <c r="H109" s="16">
        <v>1</v>
      </c>
      <c r="I109" s="25"/>
      <c r="J109" s="25"/>
      <c r="K109" s="26"/>
      <c r="L109" s="26"/>
      <c r="M109" s="27">
        <f t="shared" si="3"/>
        <v>0</v>
      </c>
      <c r="N109" s="25"/>
      <c r="O109" s="26"/>
      <c r="P109" s="26"/>
      <c r="Q109" s="30">
        <f t="shared" si="4"/>
        <v>0</v>
      </c>
    </row>
    <row r="110" spans="1:17">
      <c r="A110" s="10">
        <v>101</v>
      </c>
      <c r="B110" s="11" t="s">
        <v>207</v>
      </c>
      <c r="C110" s="12" t="s">
        <v>28</v>
      </c>
      <c r="D110" s="11"/>
      <c r="E110" s="13" t="s">
        <v>44</v>
      </c>
      <c r="F110" s="18">
        <v>99</v>
      </c>
      <c r="G110" s="15" t="s">
        <v>31</v>
      </c>
      <c r="H110" s="16"/>
      <c r="I110" s="25"/>
      <c r="J110" s="25"/>
      <c r="K110" s="26"/>
      <c r="L110" s="26"/>
      <c r="M110" s="27">
        <f t="shared" si="3"/>
        <v>0</v>
      </c>
      <c r="N110" s="25"/>
      <c r="O110" s="26"/>
      <c r="P110" s="26"/>
      <c r="Q110" s="30">
        <f t="shared" si="4"/>
        <v>0</v>
      </c>
    </row>
    <row r="111" spans="1:17">
      <c r="A111" s="10">
        <v>102</v>
      </c>
      <c r="B111" s="11" t="s">
        <v>208</v>
      </c>
      <c r="C111" s="12" t="s">
        <v>28</v>
      </c>
      <c r="D111" s="11"/>
      <c r="E111" s="13" t="s">
        <v>44</v>
      </c>
      <c r="F111" s="18">
        <v>100</v>
      </c>
      <c r="G111" s="15" t="s">
        <v>31</v>
      </c>
      <c r="H111" s="16"/>
      <c r="I111" s="25"/>
      <c r="J111" s="25"/>
      <c r="K111" s="26"/>
      <c r="L111" s="26"/>
      <c r="M111" s="27">
        <f t="shared" si="3"/>
        <v>0</v>
      </c>
      <c r="N111" s="25"/>
      <c r="O111" s="26"/>
      <c r="P111" s="26"/>
      <c r="Q111" s="30">
        <f t="shared" si="4"/>
        <v>0</v>
      </c>
    </row>
    <row r="112" spans="1:17">
      <c r="A112" s="10">
        <v>103</v>
      </c>
      <c r="B112" s="11" t="s">
        <v>210</v>
      </c>
      <c r="C112" s="12" t="s">
        <v>28</v>
      </c>
      <c r="D112" s="11"/>
      <c r="E112" s="13" t="s">
        <v>211</v>
      </c>
      <c r="F112" s="14" t="s">
        <v>212</v>
      </c>
      <c r="G112" s="15" t="s">
        <v>31</v>
      </c>
      <c r="H112" s="16"/>
      <c r="I112" s="25"/>
      <c r="J112" s="25"/>
      <c r="K112" s="26"/>
      <c r="L112" s="26"/>
      <c r="M112" s="27">
        <f t="shared" si="3"/>
        <v>0</v>
      </c>
      <c r="N112" s="25"/>
      <c r="O112" s="26"/>
      <c r="P112" s="26"/>
      <c r="Q112" s="30">
        <f t="shared" si="4"/>
        <v>0</v>
      </c>
    </row>
    <row r="113" spans="1:17">
      <c r="A113" s="10">
        <v>104</v>
      </c>
      <c r="B113" s="11" t="s">
        <v>210</v>
      </c>
      <c r="C113" s="12" t="s">
        <v>28</v>
      </c>
      <c r="D113" s="11"/>
      <c r="E113" s="13" t="s">
        <v>211</v>
      </c>
      <c r="F113" s="14" t="s">
        <v>213</v>
      </c>
      <c r="G113" s="17" t="s">
        <v>33</v>
      </c>
      <c r="H113" s="16"/>
      <c r="I113" s="25"/>
      <c r="J113" s="25"/>
      <c r="K113" s="26"/>
      <c r="L113" s="26"/>
      <c r="M113" s="27">
        <f t="shared" si="3"/>
        <v>0</v>
      </c>
      <c r="N113" s="25"/>
      <c r="O113" s="26"/>
      <c r="P113" s="26"/>
      <c r="Q113" s="30">
        <f t="shared" si="4"/>
        <v>0</v>
      </c>
    </row>
    <row r="114" spans="1:17">
      <c r="A114" s="10">
        <v>105</v>
      </c>
      <c r="B114" s="11" t="s">
        <v>214</v>
      </c>
      <c r="C114" s="12" t="s">
        <v>28</v>
      </c>
      <c r="D114" s="11"/>
      <c r="E114" s="13" t="s">
        <v>37</v>
      </c>
      <c r="F114" s="14" t="s">
        <v>215</v>
      </c>
      <c r="G114" s="15" t="s">
        <v>31</v>
      </c>
      <c r="H114" s="16">
        <v>2</v>
      </c>
      <c r="I114" s="25"/>
      <c r="J114" s="25"/>
      <c r="K114" s="26"/>
      <c r="L114" s="26"/>
      <c r="M114" s="27">
        <f t="shared" si="3"/>
        <v>0</v>
      </c>
      <c r="N114" s="25"/>
      <c r="O114" s="26"/>
      <c r="P114" s="26"/>
      <c r="Q114" s="30">
        <f t="shared" si="4"/>
        <v>0</v>
      </c>
    </row>
    <row r="115" spans="1:17">
      <c r="A115" s="10">
        <v>106</v>
      </c>
      <c r="B115" s="11" t="s">
        <v>216</v>
      </c>
      <c r="C115" s="12" t="s">
        <v>28</v>
      </c>
      <c r="D115" s="11"/>
      <c r="E115" s="13" t="s">
        <v>37</v>
      </c>
      <c r="F115" s="14" t="s">
        <v>217</v>
      </c>
      <c r="G115" s="15" t="s">
        <v>31</v>
      </c>
      <c r="H115" s="16"/>
      <c r="I115" s="25"/>
      <c r="J115" s="25"/>
      <c r="K115" s="26"/>
      <c r="L115" s="26"/>
      <c r="M115" s="27">
        <f t="shared" si="3"/>
        <v>0</v>
      </c>
      <c r="N115" s="25"/>
      <c r="O115" s="26"/>
      <c r="P115" s="26"/>
      <c r="Q115" s="30">
        <f t="shared" si="4"/>
        <v>0</v>
      </c>
    </row>
    <row r="116" spans="1:17">
      <c r="A116" s="10">
        <v>107</v>
      </c>
      <c r="B116" s="11" t="s">
        <v>216</v>
      </c>
      <c r="C116" s="12" t="s">
        <v>28</v>
      </c>
      <c r="D116" s="11"/>
      <c r="E116" s="13" t="s">
        <v>37</v>
      </c>
      <c r="F116" s="14" t="s">
        <v>218</v>
      </c>
      <c r="G116" s="20" t="s">
        <v>51</v>
      </c>
      <c r="H116" s="16">
        <v>1</v>
      </c>
      <c r="I116" s="25"/>
      <c r="J116" s="25"/>
      <c r="K116" s="26"/>
      <c r="L116" s="26"/>
      <c r="M116" s="27">
        <f t="shared" si="3"/>
        <v>0</v>
      </c>
      <c r="N116" s="25"/>
      <c r="O116" s="26"/>
      <c r="P116" s="26"/>
      <c r="Q116" s="30">
        <f t="shared" si="4"/>
        <v>0</v>
      </c>
    </row>
    <row r="117" spans="1:17">
      <c r="A117" s="10">
        <v>108</v>
      </c>
      <c r="B117" s="11" t="s">
        <v>219</v>
      </c>
      <c r="C117" s="12" t="s">
        <v>28</v>
      </c>
      <c r="D117" s="11"/>
      <c r="E117" s="13" t="s">
        <v>220</v>
      </c>
      <c r="F117" s="14" t="s">
        <v>221</v>
      </c>
      <c r="G117" s="15" t="s">
        <v>31</v>
      </c>
      <c r="H117" s="16">
        <v>2</v>
      </c>
      <c r="I117" s="25"/>
      <c r="J117" s="25"/>
      <c r="K117" s="26"/>
      <c r="L117" s="26"/>
      <c r="M117" s="27">
        <f t="shared" si="3"/>
        <v>0</v>
      </c>
      <c r="N117" s="25"/>
      <c r="O117" s="26"/>
      <c r="P117" s="26"/>
      <c r="Q117" s="30">
        <f t="shared" si="4"/>
        <v>0</v>
      </c>
    </row>
    <row r="118" spans="1:17">
      <c r="A118" s="10">
        <v>109</v>
      </c>
      <c r="B118" s="11" t="s">
        <v>219</v>
      </c>
      <c r="C118" s="12" t="s">
        <v>28</v>
      </c>
      <c r="D118" s="11"/>
      <c r="E118" s="13" t="s">
        <v>220</v>
      </c>
      <c r="F118" s="14" t="s">
        <v>222</v>
      </c>
      <c r="G118" s="21" t="s">
        <v>56</v>
      </c>
      <c r="H118" s="16">
        <v>1</v>
      </c>
      <c r="I118" s="25"/>
      <c r="J118" s="25"/>
      <c r="K118" s="26"/>
      <c r="L118" s="26"/>
      <c r="M118" s="27">
        <f t="shared" si="3"/>
        <v>0</v>
      </c>
      <c r="N118" s="25"/>
      <c r="O118" s="26"/>
      <c r="P118" s="26"/>
      <c r="Q118" s="30">
        <f t="shared" si="4"/>
        <v>0</v>
      </c>
    </row>
    <row r="119" spans="1:17">
      <c r="A119" s="10">
        <v>110</v>
      </c>
      <c r="B119" s="11" t="s">
        <v>223</v>
      </c>
      <c r="C119" s="12" t="s">
        <v>28</v>
      </c>
      <c r="D119" s="11"/>
      <c r="E119" s="13" t="s">
        <v>106</v>
      </c>
      <c r="F119" s="14" t="s">
        <v>224</v>
      </c>
      <c r="G119" s="15" t="s">
        <v>31</v>
      </c>
      <c r="H119" s="16"/>
      <c r="I119" s="25"/>
      <c r="J119" s="25"/>
      <c r="K119" s="26"/>
      <c r="L119" s="26"/>
      <c r="M119" s="27">
        <f t="shared" si="3"/>
        <v>0</v>
      </c>
      <c r="N119" s="25"/>
      <c r="O119" s="26"/>
      <c r="P119" s="26"/>
      <c r="Q119" s="30">
        <f t="shared" si="4"/>
        <v>0</v>
      </c>
    </row>
    <row r="120" spans="1:17">
      <c r="A120" s="10">
        <v>111</v>
      </c>
      <c r="B120" s="11" t="s">
        <v>223</v>
      </c>
      <c r="C120" s="12" t="s">
        <v>28</v>
      </c>
      <c r="D120" s="11"/>
      <c r="E120" s="13" t="s">
        <v>106</v>
      </c>
      <c r="F120" s="14" t="s">
        <v>225</v>
      </c>
      <c r="G120" s="17" t="s">
        <v>33</v>
      </c>
      <c r="H120" s="16">
        <v>1</v>
      </c>
      <c r="I120" s="25"/>
      <c r="J120" s="25"/>
      <c r="K120" s="26"/>
      <c r="L120" s="26"/>
      <c r="M120" s="27">
        <f t="shared" si="3"/>
        <v>0</v>
      </c>
      <c r="N120" s="25"/>
      <c r="O120" s="26"/>
      <c r="P120" s="26"/>
      <c r="Q120" s="30">
        <f t="shared" si="4"/>
        <v>0</v>
      </c>
    </row>
    <row r="121" spans="1:17">
      <c r="A121" s="10">
        <v>112</v>
      </c>
      <c r="B121" s="11" t="s">
        <v>226</v>
      </c>
      <c r="C121" s="12" t="s">
        <v>28</v>
      </c>
      <c r="D121" s="11"/>
      <c r="E121" s="13" t="s">
        <v>160</v>
      </c>
      <c r="F121" s="14" t="s">
        <v>227</v>
      </c>
      <c r="G121" s="15" t="s">
        <v>31</v>
      </c>
      <c r="H121" s="16">
        <v>1</v>
      </c>
      <c r="I121" s="25"/>
      <c r="J121" s="25"/>
      <c r="K121" s="26"/>
      <c r="L121" s="26"/>
      <c r="M121" s="27">
        <f t="shared" si="3"/>
        <v>0</v>
      </c>
      <c r="N121" s="25"/>
      <c r="O121" s="26"/>
      <c r="P121" s="26"/>
      <c r="Q121" s="30">
        <f t="shared" si="4"/>
        <v>0</v>
      </c>
    </row>
    <row r="122" spans="1:17">
      <c r="A122" s="10">
        <v>113</v>
      </c>
      <c r="B122" s="11" t="s">
        <v>226</v>
      </c>
      <c r="C122" s="12" t="s">
        <v>28</v>
      </c>
      <c r="D122" s="11"/>
      <c r="E122" s="13" t="s">
        <v>160</v>
      </c>
      <c r="F122" s="14" t="s">
        <v>228</v>
      </c>
      <c r="G122" s="19" t="s">
        <v>47</v>
      </c>
      <c r="H122" s="16">
        <v>2</v>
      </c>
      <c r="I122" s="25"/>
      <c r="J122" s="25"/>
      <c r="K122" s="26"/>
      <c r="L122" s="26"/>
      <c r="M122" s="27">
        <f t="shared" si="3"/>
        <v>0</v>
      </c>
      <c r="N122" s="25"/>
      <c r="O122" s="26"/>
      <c r="P122" s="26"/>
      <c r="Q122" s="30">
        <f t="shared" si="4"/>
        <v>0</v>
      </c>
    </row>
    <row r="123" spans="1:17">
      <c r="A123" s="10">
        <v>114</v>
      </c>
      <c r="B123" s="11" t="s">
        <v>229</v>
      </c>
      <c r="C123" s="12" t="s">
        <v>28</v>
      </c>
      <c r="D123" s="11"/>
      <c r="E123" s="13" t="s">
        <v>154</v>
      </c>
      <c r="F123" s="14" t="s">
        <v>230</v>
      </c>
      <c r="G123" s="15" t="s">
        <v>31</v>
      </c>
      <c r="H123" s="16"/>
      <c r="I123" s="25"/>
      <c r="J123" s="25"/>
      <c r="K123" s="26"/>
      <c r="L123" s="26"/>
      <c r="M123" s="27">
        <f t="shared" si="3"/>
        <v>0</v>
      </c>
      <c r="N123" s="25"/>
      <c r="O123" s="26"/>
      <c r="P123" s="26"/>
      <c r="Q123" s="30">
        <f t="shared" si="4"/>
        <v>0</v>
      </c>
    </row>
    <row r="124" spans="1:17">
      <c r="A124" s="10">
        <v>115</v>
      </c>
      <c r="B124" s="11" t="s">
        <v>229</v>
      </c>
      <c r="C124" s="12" t="s">
        <v>28</v>
      </c>
      <c r="D124" s="11"/>
      <c r="E124" s="13" t="s">
        <v>154</v>
      </c>
      <c r="F124" s="14" t="s">
        <v>231</v>
      </c>
      <c r="G124" s="20" t="s">
        <v>51</v>
      </c>
      <c r="H124" s="16"/>
      <c r="I124" s="25"/>
      <c r="J124" s="25"/>
      <c r="K124" s="26"/>
      <c r="L124" s="26"/>
      <c r="M124" s="27">
        <f t="shared" si="3"/>
        <v>0</v>
      </c>
      <c r="N124" s="25"/>
      <c r="O124" s="26"/>
      <c r="P124" s="26"/>
      <c r="Q124" s="30">
        <f t="shared" si="4"/>
        <v>0</v>
      </c>
    </row>
    <row r="125" spans="1:17">
      <c r="A125" s="10">
        <v>116</v>
      </c>
      <c r="B125" s="11" t="s">
        <v>232</v>
      </c>
      <c r="C125" s="12" t="s">
        <v>28</v>
      </c>
      <c r="D125" s="11"/>
      <c r="E125" s="13" t="s">
        <v>35</v>
      </c>
      <c r="F125" s="14" t="s">
        <v>233</v>
      </c>
      <c r="G125" s="15" t="s">
        <v>31</v>
      </c>
      <c r="H125" s="16">
        <v>1</v>
      </c>
      <c r="I125" s="25"/>
      <c r="J125" s="25"/>
      <c r="K125" s="26"/>
      <c r="L125" s="26"/>
      <c r="M125" s="27">
        <f t="shared" si="3"/>
        <v>0</v>
      </c>
      <c r="N125" s="25"/>
      <c r="O125" s="26"/>
      <c r="P125" s="26"/>
      <c r="Q125" s="30">
        <f t="shared" si="4"/>
        <v>0</v>
      </c>
    </row>
    <row r="126" spans="1:17">
      <c r="A126" s="10">
        <v>117</v>
      </c>
      <c r="B126" s="11" t="s">
        <v>232</v>
      </c>
      <c r="C126" s="12" t="s">
        <v>28</v>
      </c>
      <c r="D126" s="11"/>
      <c r="E126" s="13" t="s">
        <v>35</v>
      </c>
      <c r="F126" s="14" t="s">
        <v>234</v>
      </c>
      <c r="G126" s="17" t="s">
        <v>33</v>
      </c>
      <c r="H126" s="16"/>
      <c r="I126" s="25"/>
      <c r="J126" s="25"/>
      <c r="K126" s="26"/>
      <c r="L126" s="26"/>
      <c r="M126" s="27">
        <f t="shared" si="3"/>
        <v>0</v>
      </c>
      <c r="N126" s="25"/>
      <c r="O126" s="26"/>
      <c r="P126" s="26"/>
      <c r="Q126" s="30">
        <f t="shared" si="4"/>
        <v>0</v>
      </c>
    </row>
    <row r="127" spans="1:17">
      <c r="A127" s="10">
        <v>118</v>
      </c>
      <c r="B127" s="11" t="s">
        <v>235</v>
      </c>
      <c r="C127" s="12" t="s">
        <v>28</v>
      </c>
      <c r="D127" s="11"/>
      <c r="E127" s="13" t="s">
        <v>44</v>
      </c>
      <c r="F127" s="14" t="s">
        <v>236</v>
      </c>
      <c r="G127" s="15" t="s">
        <v>31</v>
      </c>
      <c r="H127" s="16"/>
      <c r="I127" s="25"/>
      <c r="J127" s="25"/>
      <c r="K127" s="26"/>
      <c r="L127" s="26"/>
      <c r="M127" s="27">
        <f t="shared" si="3"/>
        <v>0</v>
      </c>
      <c r="N127" s="25"/>
      <c r="O127" s="26"/>
      <c r="P127" s="26"/>
      <c r="Q127" s="30">
        <f t="shared" si="4"/>
        <v>0</v>
      </c>
    </row>
    <row r="128" spans="1:17">
      <c r="A128" s="10">
        <v>119</v>
      </c>
      <c r="B128" s="11" t="s">
        <v>235</v>
      </c>
      <c r="C128" s="12" t="s">
        <v>28</v>
      </c>
      <c r="D128" s="11"/>
      <c r="E128" s="13" t="s">
        <v>44</v>
      </c>
      <c r="F128" s="14" t="s">
        <v>237</v>
      </c>
      <c r="G128" s="19" t="s">
        <v>47</v>
      </c>
      <c r="H128" s="16"/>
      <c r="I128" s="25"/>
      <c r="J128" s="25"/>
      <c r="K128" s="26"/>
      <c r="L128" s="26"/>
      <c r="M128" s="27">
        <f t="shared" si="3"/>
        <v>0</v>
      </c>
      <c r="N128" s="25"/>
      <c r="O128" s="26"/>
      <c r="P128" s="26"/>
      <c r="Q128" s="30">
        <f t="shared" si="4"/>
        <v>0</v>
      </c>
    </row>
    <row r="129" spans="1:17">
      <c r="A129" s="10">
        <v>120</v>
      </c>
      <c r="B129" s="11" t="s">
        <v>238</v>
      </c>
      <c r="C129" s="12" t="s">
        <v>28</v>
      </c>
      <c r="D129" s="11"/>
      <c r="E129" s="13" t="s">
        <v>100</v>
      </c>
      <c r="F129" s="14" t="s">
        <v>239</v>
      </c>
      <c r="G129" s="15" t="s">
        <v>31</v>
      </c>
      <c r="H129" s="16"/>
      <c r="I129" s="25"/>
      <c r="J129" s="25"/>
      <c r="K129" s="26"/>
      <c r="L129" s="26"/>
      <c r="M129" s="27">
        <f t="shared" si="3"/>
        <v>0</v>
      </c>
      <c r="N129" s="25"/>
      <c r="O129" s="26"/>
      <c r="P129" s="26"/>
      <c r="Q129" s="30">
        <f t="shared" si="4"/>
        <v>0</v>
      </c>
    </row>
    <row r="130" spans="1:17">
      <c r="A130" s="10">
        <v>121</v>
      </c>
      <c r="B130" s="11" t="s">
        <v>238</v>
      </c>
      <c r="C130" s="12" t="s">
        <v>28</v>
      </c>
      <c r="D130" s="11"/>
      <c r="E130" s="13" t="s">
        <v>100</v>
      </c>
      <c r="F130" s="14" t="s">
        <v>240</v>
      </c>
      <c r="G130" s="19" t="s">
        <v>47</v>
      </c>
      <c r="H130" s="16">
        <v>1</v>
      </c>
      <c r="I130" s="25"/>
      <c r="J130" s="25"/>
      <c r="K130" s="26"/>
      <c r="L130" s="26"/>
      <c r="M130" s="27">
        <f t="shared" si="3"/>
        <v>0</v>
      </c>
      <c r="N130" s="25"/>
      <c r="O130" s="26"/>
      <c r="P130" s="26"/>
      <c r="Q130" s="30">
        <f t="shared" si="4"/>
        <v>0</v>
      </c>
    </row>
    <row r="131" spans="1:17">
      <c r="A131" s="10">
        <v>122</v>
      </c>
      <c r="B131" s="11" t="s">
        <v>241</v>
      </c>
      <c r="C131" s="12" t="s">
        <v>28</v>
      </c>
      <c r="D131" s="11"/>
      <c r="E131" s="13" t="s">
        <v>242</v>
      </c>
      <c r="F131" s="14" t="s">
        <v>243</v>
      </c>
      <c r="G131" s="15" t="s">
        <v>31</v>
      </c>
      <c r="H131" s="16">
        <v>1</v>
      </c>
      <c r="I131" s="25"/>
      <c r="J131" s="25"/>
      <c r="K131" s="26"/>
      <c r="L131" s="26"/>
      <c r="M131" s="27">
        <f t="shared" si="3"/>
        <v>0</v>
      </c>
      <c r="N131" s="25"/>
      <c r="O131" s="26"/>
      <c r="P131" s="26"/>
      <c r="Q131" s="30">
        <f t="shared" si="4"/>
        <v>0</v>
      </c>
    </row>
    <row r="132" spans="1:17">
      <c r="A132" s="10">
        <v>123</v>
      </c>
      <c r="B132" s="11" t="s">
        <v>241</v>
      </c>
      <c r="C132" s="12" t="s">
        <v>28</v>
      </c>
      <c r="D132" s="11"/>
      <c r="E132" s="13" t="s">
        <v>242</v>
      </c>
      <c r="F132" s="14" t="s">
        <v>244</v>
      </c>
      <c r="G132" s="17" t="s">
        <v>33</v>
      </c>
      <c r="H132" s="16"/>
      <c r="I132" s="25"/>
      <c r="J132" s="25"/>
      <c r="K132" s="26"/>
      <c r="L132" s="26"/>
      <c r="M132" s="27">
        <f t="shared" si="3"/>
        <v>0</v>
      </c>
      <c r="N132" s="25"/>
      <c r="O132" s="26"/>
      <c r="P132" s="26"/>
      <c r="Q132" s="30">
        <f t="shared" si="4"/>
        <v>0</v>
      </c>
    </row>
    <row r="133" spans="1:17">
      <c r="A133" s="10">
        <v>124</v>
      </c>
      <c r="B133" s="11" t="s">
        <v>245</v>
      </c>
      <c r="C133" s="12" t="s">
        <v>28</v>
      </c>
      <c r="D133" s="11"/>
      <c r="E133" s="13" t="s">
        <v>106</v>
      </c>
      <c r="F133" s="14" t="s">
        <v>246</v>
      </c>
      <c r="G133" s="15" t="s">
        <v>31</v>
      </c>
      <c r="H133" s="16"/>
      <c r="I133" s="25"/>
      <c r="J133" s="25"/>
      <c r="K133" s="26"/>
      <c r="L133" s="26"/>
      <c r="M133" s="27">
        <f t="shared" si="3"/>
        <v>0</v>
      </c>
      <c r="N133" s="25"/>
      <c r="O133" s="26"/>
      <c r="P133" s="26"/>
      <c r="Q133" s="30">
        <f t="shared" si="4"/>
        <v>0</v>
      </c>
    </row>
    <row r="134" spans="1:17">
      <c r="A134" s="10">
        <v>125</v>
      </c>
      <c r="B134" s="11" t="s">
        <v>245</v>
      </c>
      <c r="C134" s="12" t="s">
        <v>28</v>
      </c>
      <c r="D134" s="11"/>
      <c r="E134" s="13" t="s">
        <v>106</v>
      </c>
      <c r="F134" s="14" t="s">
        <v>247</v>
      </c>
      <c r="G134" s="17" t="s">
        <v>33</v>
      </c>
      <c r="H134" s="16">
        <v>1</v>
      </c>
      <c r="I134" s="25"/>
      <c r="J134" s="25"/>
      <c r="K134" s="26"/>
      <c r="L134" s="26"/>
      <c r="M134" s="27">
        <f t="shared" si="3"/>
        <v>0</v>
      </c>
      <c r="N134" s="25"/>
      <c r="O134" s="26"/>
      <c r="P134" s="26"/>
      <c r="Q134" s="30">
        <f t="shared" si="4"/>
        <v>0</v>
      </c>
    </row>
    <row r="135" spans="1:17">
      <c r="A135" s="10">
        <v>126</v>
      </c>
      <c r="B135" s="11" t="s">
        <v>248</v>
      </c>
      <c r="C135" s="12" t="s">
        <v>28</v>
      </c>
      <c r="D135" s="11"/>
      <c r="E135" s="13" t="s">
        <v>35</v>
      </c>
      <c r="F135" s="14" t="s">
        <v>249</v>
      </c>
      <c r="G135" s="15" t="s">
        <v>31</v>
      </c>
      <c r="H135" s="16">
        <v>2</v>
      </c>
      <c r="I135" s="25"/>
      <c r="J135" s="25"/>
      <c r="K135" s="26"/>
      <c r="L135" s="26"/>
      <c r="M135" s="27">
        <f t="shared" si="3"/>
        <v>0</v>
      </c>
      <c r="N135" s="25"/>
      <c r="O135" s="26"/>
      <c r="P135" s="26"/>
      <c r="Q135" s="30">
        <f t="shared" si="4"/>
        <v>0</v>
      </c>
    </row>
    <row r="136" spans="1:17">
      <c r="A136" s="10">
        <v>127</v>
      </c>
      <c r="B136" s="11" t="s">
        <v>248</v>
      </c>
      <c r="C136" s="12" t="s">
        <v>28</v>
      </c>
      <c r="D136" s="11"/>
      <c r="E136" s="13" t="s">
        <v>35</v>
      </c>
      <c r="F136" s="14" t="s">
        <v>250</v>
      </c>
      <c r="G136" s="17" t="s">
        <v>33</v>
      </c>
      <c r="H136" s="16">
        <v>1</v>
      </c>
      <c r="I136" s="25"/>
      <c r="J136" s="25"/>
      <c r="K136" s="26"/>
      <c r="L136" s="26"/>
      <c r="M136" s="27">
        <f t="shared" si="3"/>
        <v>0</v>
      </c>
      <c r="N136" s="25"/>
      <c r="O136" s="26"/>
      <c r="P136" s="26"/>
      <c r="Q136" s="30">
        <f t="shared" si="4"/>
        <v>0</v>
      </c>
    </row>
    <row r="137" spans="1:17">
      <c r="A137" s="10">
        <v>128</v>
      </c>
      <c r="B137" s="11" t="s">
        <v>251</v>
      </c>
      <c r="C137" s="12" t="s">
        <v>28</v>
      </c>
      <c r="D137" s="11"/>
      <c r="E137" s="13" t="s">
        <v>37</v>
      </c>
      <c r="F137" s="14" t="s">
        <v>252</v>
      </c>
      <c r="G137" s="15" t="s">
        <v>31</v>
      </c>
      <c r="H137" s="16"/>
      <c r="I137" s="25"/>
      <c r="J137" s="25"/>
      <c r="K137" s="26"/>
      <c r="L137" s="26"/>
      <c r="M137" s="27">
        <f t="shared" si="3"/>
        <v>0</v>
      </c>
      <c r="N137" s="25"/>
      <c r="O137" s="26"/>
      <c r="P137" s="26"/>
      <c r="Q137" s="30">
        <f t="shared" si="4"/>
        <v>0</v>
      </c>
    </row>
    <row r="138" spans="1:17">
      <c r="A138" s="10">
        <v>129</v>
      </c>
      <c r="B138" s="11" t="s">
        <v>251</v>
      </c>
      <c r="C138" s="12" t="s">
        <v>28</v>
      </c>
      <c r="D138" s="11"/>
      <c r="E138" s="13" t="s">
        <v>37</v>
      </c>
      <c r="F138" s="14" t="s">
        <v>253</v>
      </c>
      <c r="G138" s="20" t="s">
        <v>51</v>
      </c>
      <c r="H138" s="16"/>
      <c r="I138" s="25"/>
      <c r="J138" s="25"/>
      <c r="K138" s="26"/>
      <c r="L138" s="26"/>
      <c r="M138" s="27">
        <f t="shared" ref="M138:M175" si="5">K138-L138</f>
        <v>0</v>
      </c>
      <c r="N138" s="25"/>
      <c r="O138" s="26"/>
      <c r="P138" s="26"/>
      <c r="Q138" s="30">
        <f t="shared" ref="Q138:Q175" si="6">O138-P138</f>
        <v>0</v>
      </c>
    </row>
    <row r="139" spans="1:17">
      <c r="A139" s="10">
        <v>130</v>
      </c>
      <c r="B139" s="11" t="s">
        <v>254</v>
      </c>
      <c r="C139" s="12" t="s">
        <v>28</v>
      </c>
      <c r="D139" s="11"/>
      <c r="E139" s="13" t="s">
        <v>37</v>
      </c>
      <c r="F139" s="14" t="s">
        <v>255</v>
      </c>
      <c r="G139" s="15" t="s">
        <v>31</v>
      </c>
      <c r="H139" s="16"/>
      <c r="I139" s="25"/>
      <c r="J139" s="25"/>
      <c r="K139" s="26"/>
      <c r="L139" s="26"/>
      <c r="M139" s="27">
        <f t="shared" si="5"/>
        <v>0</v>
      </c>
      <c r="N139" s="25"/>
      <c r="O139" s="26"/>
      <c r="P139" s="26"/>
      <c r="Q139" s="30">
        <f t="shared" si="6"/>
        <v>0</v>
      </c>
    </row>
    <row r="140" spans="1:17">
      <c r="A140" s="10">
        <v>131</v>
      </c>
      <c r="B140" s="11" t="s">
        <v>254</v>
      </c>
      <c r="C140" s="12" t="s">
        <v>28</v>
      </c>
      <c r="D140" s="11"/>
      <c r="E140" s="13" t="s">
        <v>37</v>
      </c>
      <c r="F140" s="14" t="s">
        <v>256</v>
      </c>
      <c r="G140" s="20" t="s">
        <v>51</v>
      </c>
      <c r="H140" s="16"/>
      <c r="I140" s="25"/>
      <c r="J140" s="25"/>
      <c r="K140" s="26"/>
      <c r="L140" s="26"/>
      <c r="M140" s="27">
        <f t="shared" si="5"/>
        <v>0</v>
      </c>
      <c r="N140" s="25"/>
      <c r="O140" s="26"/>
      <c r="P140" s="26"/>
      <c r="Q140" s="30">
        <f t="shared" si="6"/>
        <v>0</v>
      </c>
    </row>
    <row r="141" spans="1:17">
      <c r="A141" s="10">
        <v>132</v>
      </c>
      <c r="B141" s="11" t="s">
        <v>257</v>
      </c>
      <c r="C141" s="12" t="s">
        <v>28</v>
      </c>
      <c r="D141" s="11"/>
      <c r="E141" s="13" t="s">
        <v>37</v>
      </c>
      <c r="F141" s="18">
        <v>125</v>
      </c>
      <c r="G141" s="15" t="s">
        <v>31</v>
      </c>
      <c r="H141" s="16"/>
      <c r="I141" s="25"/>
      <c r="J141" s="25"/>
      <c r="K141" s="26"/>
      <c r="L141" s="26"/>
      <c r="M141" s="27">
        <f t="shared" si="5"/>
        <v>0</v>
      </c>
      <c r="N141" s="25"/>
      <c r="O141" s="26"/>
      <c r="P141" s="26"/>
      <c r="Q141" s="30">
        <f t="shared" si="6"/>
        <v>0</v>
      </c>
    </row>
    <row r="142" spans="1:17">
      <c r="A142" s="10">
        <v>133</v>
      </c>
      <c r="B142" s="11" t="s">
        <v>257</v>
      </c>
      <c r="C142" s="12" t="s">
        <v>28</v>
      </c>
      <c r="D142" s="11"/>
      <c r="E142" s="13" t="s">
        <v>37</v>
      </c>
      <c r="F142" s="14" t="s">
        <v>258</v>
      </c>
      <c r="G142" s="20" t="s">
        <v>51</v>
      </c>
      <c r="H142" s="16"/>
      <c r="I142" s="25"/>
      <c r="J142" s="25"/>
      <c r="K142" s="26"/>
      <c r="L142" s="26"/>
      <c r="M142" s="27">
        <f t="shared" si="5"/>
        <v>0</v>
      </c>
      <c r="N142" s="25"/>
      <c r="O142" s="26"/>
      <c r="P142" s="26"/>
      <c r="Q142" s="30">
        <f t="shared" si="6"/>
        <v>0</v>
      </c>
    </row>
    <row r="143" spans="1:17">
      <c r="A143" s="10">
        <v>134</v>
      </c>
      <c r="B143" s="11" t="s">
        <v>259</v>
      </c>
      <c r="C143" s="12" t="s">
        <v>28</v>
      </c>
      <c r="D143" s="11"/>
      <c r="E143" s="13" t="s">
        <v>37</v>
      </c>
      <c r="F143" s="18">
        <v>126</v>
      </c>
      <c r="G143" s="15" t="s">
        <v>31</v>
      </c>
      <c r="H143" s="16"/>
      <c r="I143" s="25"/>
      <c r="J143" s="25"/>
      <c r="K143" s="26"/>
      <c r="L143" s="26"/>
      <c r="M143" s="27">
        <f t="shared" si="5"/>
        <v>0</v>
      </c>
      <c r="N143" s="25"/>
      <c r="O143" s="26"/>
      <c r="P143" s="26"/>
      <c r="Q143" s="30">
        <f t="shared" si="6"/>
        <v>0</v>
      </c>
    </row>
    <row r="144" spans="1:17">
      <c r="A144" s="10">
        <v>135</v>
      </c>
      <c r="B144" s="11" t="s">
        <v>260</v>
      </c>
      <c r="C144" s="12" t="s">
        <v>28</v>
      </c>
      <c r="D144" s="11"/>
      <c r="E144" s="13" t="s">
        <v>37</v>
      </c>
      <c r="F144" s="18">
        <v>127</v>
      </c>
      <c r="G144" s="15" t="s">
        <v>31</v>
      </c>
      <c r="H144" s="16"/>
      <c r="I144" s="25"/>
      <c r="J144" s="25"/>
      <c r="K144" s="26"/>
      <c r="L144" s="26"/>
      <c r="M144" s="27">
        <f t="shared" si="5"/>
        <v>0</v>
      </c>
      <c r="N144" s="25"/>
      <c r="O144" s="26"/>
      <c r="P144" s="26"/>
      <c r="Q144" s="30">
        <f t="shared" si="6"/>
        <v>0</v>
      </c>
    </row>
    <row r="145" spans="1:17">
      <c r="A145" s="10">
        <v>136</v>
      </c>
      <c r="B145" s="11" t="s">
        <v>260</v>
      </c>
      <c r="C145" s="12" t="s">
        <v>28</v>
      </c>
      <c r="D145" s="11"/>
      <c r="E145" s="13" t="s">
        <v>37</v>
      </c>
      <c r="F145" s="14" t="s">
        <v>261</v>
      </c>
      <c r="G145" s="20" t="s">
        <v>51</v>
      </c>
      <c r="H145" s="16">
        <v>1</v>
      </c>
      <c r="I145" s="25"/>
      <c r="J145" s="25"/>
      <c r="K145" s="26"/>
      <c r="L145" s="26"/>
      <c r="M145" s="27">
        <f t="shared" si="5"/>
        <v>0</v>
      </c>
      <c r="N145" s="25"/>
      <c r="O145" s="26"/>
      <c r="P145" s="26"/>
      <c r="Q145" s="30">
        <f t="shared" si="6"/>
        <v>0</v>
      </c>
    </row>
    <row r="146" spans="1:17">
      <c r="A146" s="10">
        <v>137</v>
      </c>
      <c r="B146" s="11" t="s">
        <v>262</v>
      </c>
      <c r="C146" s="12" t="s">
        <v>28</v>
      </c>
      <c r="D146" s="11"/>
      <c r="E146" s="13" t="s">
        <v>37</v>
      </c>
      <c r="F146" s="18">
        <v>128</v>
      </c>
      <c r="G146" s="15" t="s">
        <v>31</v>
      </c>
      <c r="H146" s="16"/>
      <c r="I146" s="25"/>
      <c r="J146" s="25"/>
      <c r="K146" s="26"/>
      <c r="L146" s="26"/>
      <c r="M146" s="27">
        <f t="shared" si="5"/>
        <v>0</v>
      </c>
      <c r="N146" s="25"/>
      <c r="O146" s="26"/>
      <c r="P146" s="26"/>
      <c r="Q146" s="30">
        <f t="shared" si="6"/>
        <v>0</v>
      </c>
    </row>
    <row r="147" spans="1:17">
      <c r="A147" s="10">
        <v>138</v>
      </c>
      <c r="B147" s="11" t="s">
        <v>262</v>
      </c>
      <c r="C147" s="12" t="s">
        <v>28</v>
      </c>
      <c r="D147" s="11"/>
      <c r="E147" s="13" t="s">
        <v>37</v>
      </c>
      <c r="F147" s="14" t="s">
        <v>263</v>
      </c>
      <c r="G147" s="20" t="s">
        <v>51</v>
      </c>
      <c r="H147" s="16"/>
      <c r="I147" s="25"/>
      <c r="J147" s="25"/>
      <c r="K147" s="26"/>
      <c r="L147" s="26"/>
      <c r="M147" s="27">
        <f t="shared" si="5"/>
        <v>0</v>
      </c>
      <c r="N147" s="25"/>
      <c r="O147" s="26"/>
      <c r="P147" s="26"/>
      <c r="Q147" s="30">
        <f t="shared" si="6"/>
        <v>0</v>
      </c>
    </row>
    <row r="148" spans="1:17">
      <c r="A148" s="10">
        <v>139</v>
      </c>
      <c r="B148" s="11" t="s">
        <v>264</v>
      </c>
      <c r="C148" s="12" t="s">
        <v>28</v>
      </c>
      <c r="D148" s="11"/>
      <c r="E148" s="13" t="s">
        <v>44</v>
      </c>
      <c r="F148" s="14" t="s">
        <v>265</v>
      </c>
      <c r="G148" s="15" t="s">
        <v>31</v>
      </c>
      <c r="H148" s="16"/>
      <c r="I148" s="25"/>
      <c r="J148" s="25"/>
      <c r="K148" s="26"/>
      <c r="L148" s="26"/>
      <c r="M148" s="27">
        <f t="shared" si="5"/>
        <v>0</v>
      </c>
      <c r="N148" s="25"/>
      <c r="O148" s="26"/>
      <c r="P148" s="26"/>
      <c r="Q148" s="30">
        <f t="shared" si="6"/>
        <v>0</v>
      </c>
    </row>
    <row r="149" spans="1:17">
      <c r="A149" s="10">
        <v>140</v>
      </c>
      <c r="B149" s="11" t="s">
        <v>264</v>
      </c>
      <c r="C149" s="12" t="s">
        <v>28</v>
      </c>
      <c r="D149" s="11"/>
      <c r="E149" s="13" t="s">
        <v>44</v>
      </c>
      <c r="F149" s="14" t="s">
        <v>266</v>
      </c>
      <c r="G149" s="19" t="s">
        <v>47</v>
      </c>
      <c r="H149" s="16">
        <v>1</v>
      </c>
      <c r="I149" s="25"/>
      <c r="J149" s="25"/>
      <c r="K149" s="26"/>
      <c r="L149" s="26"/>
      <c r="M149" s="27">
        <f t="shared" si="5"/>
        <v>0</v>
      </c>
      <c r="N149" s="25"/>
      <c r="O149" s="26"/>
      <c r="P149" s="26"/>
      <c r="Q149" s="30">
        <f t="shared" si="6"/>
        <v>0</v>
      </c>
    </row>
    <row r="150" spans="1:17">
      <c r="A150" s="10">
        <v>141</v>
      </c>
      <c r="B150" s="11" t="s">
        <v>267</v>
      </c>
      <c r="C150" s="12" t="s">
        <v>28</v>
      </c>
      <c r="D150" s="11"/>
      <c r="E150" s="13" t="s">
        <v>91</v>
      </c>
      <c r="F150" s="14" t="s">
        <v>268</v>
      </c>
      <c r="G150" s="15" t="s">
        <v>31</v>
      </c>
      <c r="H150" s="16">
        <v>1</v>
      </c>
      <c r="I150" s="25"/>
      <c r="J150" s="25"/>
      <c r="K150" s="26"/>
      <c r="L150" s="26"/>
      <c r="M150" s="27">
        <f t="shared" si="5"/>
        <v>0</v>
      </c>
      <c r="N150" s="25"/>
      <c r="O150" s="26"/>
      <c r="P150" s="26"/>
      <c r="Q150" s="30">
        <f t="shared" si="6"/>
        <v>0</v>
      </c>
    </row>
    <row r="151" spans="1:17">
      <c r="A151" s="10">
        <v>142</v>
      </c>
      <c r="B151" s="11" t="s">
        <v>267</v>
      </c>
      <c r="C151" s="12" t="s">
        <v>28</v>
      </c>
      <c r="D151" s="11"/>
      <c r="E151" s="13" t="s">
        <v>91</v>
      </c>
      <c r="F151" s="14" t="s">
        <v>269</v>
      </c>
      <c r="G151" s="20" t="s">
        <v>51</v>
      </c>
      <c r="H151" s="16"/>
      <c r="I151" s="25"/>
      <c r="J151" s="25"/>
      <c r="K151" s="26"/>
      <c r="L151" s="26"/>
      <c r="M151" s="27">
        <f t="shared" si="5"/>
        <v>0</v>
      </c>
      <c r="N151" s="25"/>
      <c r="O151" s="26"/>
      <c r="P151" s="26"/>
      <c r="Q151" s="30">
        <f t="shared" si="6"/>
        <v>0</v>
      </c>
    </row>
    <row r="152" spans="1:17" s="2" customFormat="1" ht="12.75">
      <c r="A152" s="10">
        <v>143</v>
      </c>
      <c r="B152" s="11" t="s">
        <v>270</v>
      </c>
      <c r="C152" s="12" t="s">
        <v>28</v>
      </c>
      <c r="D152" s="11"/>
      <c r="E152" s="13" t="s">
        <v>37</v>
      </c>
      <c r="F152" s="18">
        <v>131</v>
      </c>
      <c r="G152" s="15" t="s">
        <v>31</v>
      </c>
      <c r="H152" s="16"/>
      <c r="I152" s="25"/>
      <c r="J152" s="25"/>
      <c r="K152" s="26"/>
      <c r="L152" s="26"/>
      <c r="M152" s="27">
        <f t="shared" si="5"/>
        <v>0</v>
      </c>
      <c r="N152" s="25"/>
      <c r="O152" s="26"/>
      <c r="P152" s="26"/>
      <c r="Q152" s="30">
        <f t="shared" si="6"/>
        <v>0</v>
      </c>
    </row>
    <row r="153" spans="1:17">
      <c r="A153" s="10">
        <v>144</v>
      </c>
      <c r="B153" s="11" t="s">
        <v>271</v>
      </c>
      <c r="C153" s="12" t="s">
        <v>28</v>
      </c>
      <c r="D153" s="11"/>
      <c r="E153" s="13" t="s">
        <v>37</v>
      </c>
      <c r="F153" s="32">
        <v>132</v>
      </c>
      <c r="G153" s="15" t="s">
        <v>31</v>
      </c>
      <c r="H153" s="16"/>
      <c r="I153" s="25"/>
      <c r="J153" s="25"/>
      <c r="K153" s="26"/>
      <c r="L153" s="26"/>
      <c r="M153" s="27">
        <f t="shared" si="5"/>
        <v>0</v>
      </c>
      <c r="N153" s="25"/>
      <c r="O153" s="26"/>
      <c r="P153" s="26"/>
      <c r="Q153" s="30">
        <f t="shared" si="6"/>
        <v>0</v>
      </c>
    </row>
    <row r="154" spans="1:17">
      <c r="A154" s="10">
        <v>145</v>
      </c>
      <c r="B154" s="11" t="s">
        <v>272</v>
      </c>
      <c r="C154" s="12" t="s">
        <v>28</v>
      </c>
      <c r="D154" s="11"/>
      <c r="E154" s="13" t="s">
        <v>37</v>
      </c>
      <c r="F154" s="14" t="s">
        <v>273</v>
      </c>
      <c r="G154" s="15" t="s">
        <v>31</v>
      </c>
      <c r="H154" s="16"/>
      <c r="I154" s="25"/>
      <c r="J154" s="25"/>
      <c r="K154" s="26"/>
      <c r="L154" s="26"/>
      <c r="M154" s="27">
        <f t="shared" si="5"/>
        <v>0</v>
      </c>
      <c r="N154" s="25"/>
      <c r="O154" s="26"/>
      <c r="P154" s="26"/>
      <c r="Q154" s="30">
        <f t="shared" si="6"/>
        <v>0</v>
      </c>
    </row>
    <row r="155" spans="1:17">
      <c r="A155" s="10">
        <v>146</v>
      </c>
      <c r="B155" s="33" t="s">
        <v>274</v>
      </c>
      <c r="C155" s="7" t="s">
        <v>28</v>
      </c>
      <c r="D155" s="7"/>
      <c r="E155" s="33" t="s">
        <v>53</v>
      </c>
      <c r="F155" s="14" t="s">
        <v>275</v>
      </c>
      <c r="G155" s="15" t="s">
        <v>31</v>
      </c>
      <c r="H155" s="16"/>
      <c r="I155" s="25"/>
      <c r="J155" s="25"/>
      <c r="K155" s="26"/>
      <c r="L155" s="26"/>
      <c r="M155" s="27">
        <f t="shared" si="5"/>
        <v>0</v>
      </c>
      <c r="N155" s="25"/>
      <c r="O155" s="26"/>
      <c r="P155" s="26"/>
      <c r="Q155" s="30">
        <f t="shared" si="6"/>
        <v>0</v>
      </c>
    </row>
    <row r="156" spans="1:17">
      <c r="A156" s="10">
        <v>147</v>
      </c>
      <c r="B156" s="33" t="s">
        <v>274</v>
      </c>
      <c r="C156" s="7" t="s">
        <v>28</v>
      </c>
      <c r="D156" s="33"/>
      <c r="E156" s="33" t="s">
        <v>53</v>
      </c>
      <c r="F156" s="14" t="s">
        <v>276</v>
      </c>
      <c r="G156" s="21" t="s">
        <v>56</v>
      </c>
      <c r="H156" s="16"/>
      <c r="I156" s="25"/>
      <c r="J156" s="25"/>
      <c r="K156" s="26"/>
      <c r="L156" s="26"/>
      <c r="M156" s="27">
        <f t="shared" si="5"/>
        <v>0</v>
      </c>
      <c r="N156" s="25"/>
      <c r="O156" s="26"/>
      <c r="P156" s="26"/>
      <c r="Q156" s="30">
        <f t="shared" si="6"/>
        <v>0</v>
      </c>
    </row>
    <row r="157" spans="1:17">
      <c r="A157" s="10">
        <v>148</v>
      </c>
      <c r="B157" s="33" t="s">
        <v>277</v>
      </c>
      <c r="C157" s="7" t="s">
        <v>28</v>
      </c>
      <c r="D157" s="33"/>
      <c r="E157" s="33" t="s">
        <v>195</v>
      </c>
      <c r="F157" s="14" t="s">
        <v>278</v>
      </c>
      <c r="G157" s="15" t="s">
        <v>31</v>
      </c>
      <c r="H157" s="16"/>
      <c r="I157" s="25"/>
      <c r="J157" s="25"/>
      <c r="K157" s="26"/>
      <c r="L157" s="26"/>
      <c r="M157" s="27">
        <f t="shared" si="5"/>
        <v>0</v>
      </c>
      <c r="N157" s="25"/>
      <c r="O157" s="26"/>
      <c r="P157" s="26"/>
      <c r="Q157" s="30">
        <f t="shared" si="6"/>
        <v>0</v>
      </c>
    </row>
    <row r="158" spans="1:17">
      <c r="A158" s="10">
        <v>149</v>
      </c>
      <c r="B158" s="33" t="s">
        <v>277</v>
      </c>
      <c r="C158" s="7" t="s">
        <v>28</v>
      </c>
      <c r="D158" s="33"/>
      <c r="E158" s="33" t="s">
        <v>195</v>
      </c>
      <c r="F158" s="14" t="s">
        <v>279</v>
      </c>
      <c r="G158" s="21" t="s">
        <v>56</v>
      </c>
      <c r="H158" s="16"/>
      <c r="I158" s="25"/>
      <c r="J158" s="25"/>
      <c r="K158" s="26"/>
      <c r="L158" s="26"/>
      <c r="M158" s="27">
        <f t="shared" si="5"/>
        <v>0</v>
      </c>
      <c r="N158" s="25"/>
      <c r="O158" s="26"/>
      <c r="P158" s="26"/>
      <c r="Q158" s="30">
        <f t="shared" si="6"/>
        <v>0</v>
      </c>
    </row>
    <row r="159" spans="1:17">
      <c r="A159" s="10">
        <v>150</v>
      </c>
      <c r="B159" s="33" t="s">
        <v>280</v>
      </c>
      <c r="C159" s="7" t="s">
        <v>28</v>
      </c>
      <c r="D159" s="33"/>
      <c r="E159" s="33" t="s">
        <v>195</v>
      </c>
      <c r="F159" s="14" t="s">
        <v>281</v>
      </c>
      <c r="G159" s="15" t="s">
        <v>31</v>
      </c>
      <c r="H159" s="16"/>
      <c r="I159" s="25"/>
      <c r="J159" s="25"/>
      <c r="K159" s="26"/>
      <c r="L159" s="26"/>
      <c r="M159" s="27">
        <f t="shared" si="5"/>
        <v>0</v>
      </c>
      <c r="N159" s="25"/>
      <c r="O159" s="26"/>
      <c r="P159" s="26"/>
      <c r="Q159" s="30">
        <f t="shared" si="6"/>
        <v>0</v>
      </c>
    </row>
    <row r="160" spans="1:17">
      <c r="A160" s="10">
        <v>151</v>
      </c>
      <c r="B160" s="33" t="s">
        <v>280</v>
      </c>
      <c r="C160" s="7" t="s">
        <v>28</v>
      </c>
      <c r="D160" s="33"/>
      <c r="E160" s="33" t="s">
        <v>195</v>
      </c>
      <c r="F160" s="14" t="s">
        <v>282</v>
      </c>
      <c r="G160" s="21" t="s">
        <v>56</v>
      </c>
      <c r="H160" s="16">
        <v>1</v>
      </c>
      <c r="I160" s="25"/>
      <c r="J160" s="25"/>
      <c r="K160" s="26"/>
      <c r="L160" s="26"/>
      <c r="M160" s="27">
        <f t="shared" si="5"/>
        <v>0</v>
      </c>
      <c r="N160" s="25"/>
      <c r="O160" s="26"/>
      <c r="P160" s="26"/>
      <c r="Q160" s="30">
        <f t="shared" si="6"/>
        <v>0</v>
      </c>
    </row>
    <row r="161" spans="1:17">
      <c r="A161" s="10">
        <v>152</v>
      </c>
      <c r="B161" s="33" t="s">
        <v>283</v>
      </c>
      <c r="C161" s="7" t="s">
        <v>28</v>
      </c>
      <c r="D161" s="33"/>
      <c r="E161" s="33" t="s">
        <v>37</v>
      </c>
      <c r="F161" s="14" t="s">
        <v>284</v>
      </c>
      <c r="G161" s="15" t="s">
        <v>31</v>
      </c>
      <c r="H161" s="16"/>
      <c r="I161" s="25"/>
      <c r="J161" s="25"/>
      <c r="K161" s="26"/>
      <c r="L161" s="26"/>
      <c r="M161" s="27">
        <f t="shared" si="5"/>
        <v>0</v>
      </c>
      <c r="N161" s="25"/>
      <c r="O161" s="26"/>
      <c r="P161" s="26"/>
      <c r="Q161" s="30">
        <f t="shared" si="6"/>
        <v>0</v>
      </c>
    </row>
    <row r="162" spans="1:17">
      <c r="A162" s="10">
        <v>153</v>
      </c>
      <c r="B162" s="33" t="s">
        <v>283</v>
      </c>
      <c r="C162" s="7" t="s">
        <v>28</v>
      </c>
      <c r="D162" s="33"/>
      <c r="E162" s="33" t="s">
        <v>37</v>
      </c>
      <c r="F162" s="22" t="s">
        <v>285</v>
      </c>
      <c r="G162" s="20" t="s">
        <v>51</v>
      </c>
      <c r="H162" s="16"/>
      <c r="I162" s="25"/>
      <c r="J162" s="25"/>
      <c r="K162" s="26"/>
      <c r="L162" s="26"/>
      <c r="M162" s="27">
        <f t="shared" si="5"/>
        <v>0</v>
      </c>
      <c r="N162" s="25"/>
      <c r="O162" s="26"/>
      <c r="P162" s="26"/>
      <c r="Q162" s="30">
        <f t="shared" si="6"/>
        <v>0</v>
      </c>
    </row>
    <row r="163" spans="1:17">
      <c r="A163" s="10">
        <v>154</v>
      </c>
      <c r="B163" s="33" t="s">
        <v>286</v>
      </c>
      <c r="C163" s="7" t="s">
        <v>28</v>
      </c>
      <c r="D163" s="33"/>
      <c r="E163" s="33" t="s">
        <v>37</v>
      </c>
      <c r="F163" s="14" t="s">
        <v>287</v>
      </c>
      <c r="G163" s="15" t="s">
        <v>31</v>
      </c>
      <c r="H163" s="16">
        <v>3</v>
      </c>
      <c r="I163" s="25"/>
      <c r="J163" s="25"/>
      <c r="K163" s="26"/>
      <c r="L163" s="26"/>
      <c r="M163" s="27">
        <f t="shared" si="5"/>
        <v>0</v>
      </c>
      <c r="N163" s="25"/>
      <c r="O163" s="26"/>
      <c r="P163" s="26"/>
      <c r="Q163" s="30">
        <f t="shared" si="6"/>
        <v>0</v>
      </c>
    </row>
    <row r="164" spans="1:17">
      <c r="A164" s="10">
        <v>155</v>
      </c>
      <c r="B164" s="33" t="s">
        <v>286</v>
      </c>
      <c r="C164" s="7" t="s">
        <v>28</v>
      </c>
      <c r="D164" s="33"/>
      <c r="E164" s="33" t="s">
        <v>37</v>
      </c>
      <c r="F164" s="14" t="s">
        <v>288</v>
      </c>
      <c r="G164" s="20" t="s">
        <v>51</v>
      </c>
      <c r="H164" s="16"/>
      <c r="I164" s="25"/>
      <c r="J164" s="25"/>
      <c r="K164" s="26"/>
      <c r="L164" s="26"/>
      <c r="M164" s="27">
        <f t="shared" si="5"/>
        <v>0</v>
      </c>
      <c r="N164" s="25"/>
      <c r="O164" s="26"/>
      <c r="P164" s="26"/>
      <c r="Q164" s="30">
        <f t="shared" si="6"/>
        <v>0</v>
      </c>
    </row>
    <row r="165" spans="1:17">
      <c r="A165" s="10">
        <v>156</v>
      </c>
      <c r="B165" s="33" t="s">
        <v>289</v>
      </c>
      <c r="C165" s="7" t="s">
        <v>28</v>
      </c>
      <c r="D165" s="33"/>
      <c r="E165" s="33" t="s">
        <v>53</v>
      </c>
      <c r="F165" s="14" t="s">
        <v>290</v>
      </c>
      <c r="G165" s="15" t="s">
        <v>31</v>
      </c>
      <c r="H165" s="16"/>
      <c r="I165" s="25"/>
      <c r="J165" s="25"/>
      <c r="K165" s="26"/>
      <c r="L165" s="26"/>
      <c r="M165" s="27">
        <f t="shared" si="5"/>
        <v>0</v>
      </c>
      <c r="N165" s="25"/>
      <c r="O165" s="26"/>
      <c r="P165" s="26"/>
      <c r="Q165" s="30">
        <f t="shared" si="6"/>
        <v>0</v>
      </c>
    </row>
    <row r="166" spans="1:17">
      <c r="A166" s="10">
        <v>157</v>
      </c>
      <c r="B166" s="34" t="s">
        <v>289</v>
      </c>
      <c r="C166" s="29" t="s">
        <v>28</v>
      </c>
      <c r="D166" s="34"/>
      <c r="E166" s="34" t="s">
        <v>53</v>
      </c>
      <c r="F166" s="14" t="s">
        <v>291</v>
      </c>
      <c r="G166" s="35" t="s">
        <v>56</v>
      </c>
      <c r="H166" s="16"/>
      <c r="I166" s="25"/>
      <c r="J166" s="25"/>
      <c r="K166" s="26"/>
      <c r="L166" s="26"/>
      <c r="M166" s="27">
        <f t="shared" si="5"/>
        <v>0</v>
      </c>
      <c r="N166" s="25"/>
      <c r="O166" s="26"/>
      <c r="P166" s="26"/>
      <c r="Q166" s="30">
        <f t="shared" si="6"/>
        <v>0</v>
      </c>
    </row>
    <row r="167" spans="1:17">
      <c r="A167" s="10">
        <v>158</v>
      </c>
      <c r="B167" s="34" t="s">
        <v>292</v>
      </c>
      <c r="C167" s="29" t="s">
        <v>28</v>
      </c>
      <c r="D167" s="34"/>
      <c r="E167" s="34" t="s">
        <v>37</v>
      </c>
      <c r="F167" s="18">
        <v>140</v>
      </c>
      <c r="G167" s="36" t="s">
        <v>31</v>
      </c>
      <c r="H167" s="16"/>
      <c r="I167" s="25"/>
      <c r="J167" s="25"/>
      <c r="K167" s="26"/>
      <c r="L167" s="26"/>
      <c r="M167" s="27">
        <f t="shared" si="5"/>
        <v>0</v>
      </c>
      <c r="N167" s="25"/>
      <c r="O167" s="26"/>
      <c r="P167" s="26"/>
      <c r="Q167" s="30">
        <f t="shared" si="6"/>
        <v>0</v>
      </c>
    </row>
    <row r="168" spans="1:17">
      <c r="A168" s="10">
        <v>159</v>
      </c>
      <c r="B168" s="34" t="s">
        <v>292</v>
      </c>
      <c r="C168" s="29" t="s">
        <v>28</v>
      </c>
      <c r="D168" s="34"/>
      <c r="E168" s="34" t="s">
        <v>37</v>
      </c>
      <c r="F168" s="14" t="s">
        <v>293</v>
      </c>
      <c r="G168" s="37" t="s">
        <v>51</v>
      </c>
      <c r="H168" s="16">
        <v>1</v>
      </c>
      <c r="I168" s="25"/>
      <c r="J168" s="25"/>
      <c r="K168" s="26"/>
      <c r="L168" s="26"/>
      <c r="M168" s="27">
        <f t="shared" si="5"/>
        <v>0</v>
      </c>
      <c r="N168" s="25"/>
      <c r="O168" s="26"/>
      <c r="P168" s="26"/>
      <c r="Q168" s="30">
        <f t="shared" si="6"/>
        <v>0</v>
      </c>
    </row>
    <row r="169" spans="1:17">
      <c r="A169" s="10">
        <v>160</v>
      </c>
      <c r="B169" s="34" t="s">
        <v>294</v>
      </c>
      <c r="C169" s="29" t="s">
        <v>28</v>
      </c>
      <c r="D169" s="34"/>
      <c r="E169" s="34" t="s">
        <v>295</v>
      </c>
      <c r="F169" s="18">
        <v>141</v>
      </c>
      <c r="G169" s="36" t="s">
        <v>31</v>
      </c>
      <c r="H169" s="16"/>
      <c r="I169" s="25"/>
      <c r="J169" s="25"/>
      <c r="K169" s="26"/>
      <c r="L169" s="26"/>
      <c r="M169" s="27">
        <f t="shared" si="5"/>
        <v>0</v>
      </c>
      <c r="N169" s="25"/>
      <c r="O169" s="26"/>
      <c r="P169" s="26"/>
      <c r="Q169" s="30">
        <f t="shared" si="6"/>
        <v>0</v>
      </c>
    </row>
    <row r="170" spans="1:17">
      <c r="A170" s="10">
        <v>161</v>
      </c>
      <c r="B170" s="34" t="s">
        <v>296</v>
      </c>
      <c r="C170" s="29" t="s">
        <v>28</v>
      </c>
      <c r="D170" s="34"/>
      <c r="E170" s="34" t="s">
        <v>37</v>
      </c>
      <c r="F170" s="14" t="s">
        <v>297</v>
      </c>
      <c r="G170" s="36" t="s">
        <v>31</v>
      </c>
      <c r="H170" s="16"/>
      <c r="I170" s="25"/>
      <c r="J170" s="25"/>
      <c r="K170" s="26"/>
      <c r="L170" s="26"/>
      <c r="M170" s="27">
        <f t="shared" si="5"/>
        <v>0</v>
      </c>
      <c r="N170" s="25"/>
      <c r="O170" s="26"/>
      <c r="P170" s="26"/>
      <c r="Q170" s="30">
        <f t="shared" si="6"/>
        <v>0</v>
      </c>
    </row>
    <row r="171" spans="1:17">
      <c r="A171" s="10">
        <v>162</v>
      </c>
      <c r="B171" s="34" t="s">
        <v>298</v>
      </c>
      <c r="C171" s="29" t="s">
        <v>28</v>
      </c>
      <c r="D171" s="34"/>
      <c r="E171" s="34" t="s">
        <v>37</v>
      </c>
      <c r="F171" s="14" t="s">
        <v>299</v>
      </c>
      <c r="G171" s="36" t="s">
        <v>31</v>
      </c>
      <c r="H171" s="16"/>
      <c r="I171" s="25"/>
      <c r="J171" s="25"/>
      <c r="K171" s="26"/>
      <c r="L171" s="26"/>
      <c r="M171" s="27">
        <f t="shared" si="5"/>
        <v>0</v>
      </c>
      <c r="N171" s="25"/>
      <c r="O171" s="26"/>
      <c r="P171" s="26"/>
      <c r="Q171" s="30">
        <f t="shared" si="6"/>
        <v>0</v>
      </c>
    </row>
    <row r="172" spans="1:17">
      <c r="A172" s="10">
        <v>163</v>
      </c>
      <c r="B172" s="34" t="s">
        <v>298</v>
      </c>
      <c r="C172" s="29" t="s">
        <v>28</v>
      </c>
      <c r="D172" s="34"/>
      <c r="E172" s="34" t="s">
        <v>37</v>
      </c>
      <c r="F172" s="22" t="s">
        <v>300</v>
      </c>
      <c r="G172" s="37" t="s">
        <v>51</v>
      </c>
      <c r="H172" s="16"/>
      <c r="I172" s="25"/>
      <c r="J172" s="25"/>
      <c r="K172" s="26"/>
      <c r="L172" s="26"/>
      <c r="M172" s="27">
        <f t="shared" si="5"/>
        <v>0</v>
      </c>
      <c r="N172" s="25"/>
      <c r="O172" s="26"/>
      <c r="P172" s="26"/>
      <c r="Q172" s="30">
        <f t="shared" si="6"/>
        <v>0</v>
      </c>
    </row>
    <row r="173" spans="1:17">
      <c r="A173" s="10">
        <v>164</v>
      </c>
      <c r="B173" s="38" t="s">
        <v>301</v>
      </c>
      <c r="C173" s="39" t="s">
        <v>28</v>
      </c>
      <c r="D173" s="38"/>
      <c r="E173" s="38" t="s">
        <v>37</v>
      </c>
      <c r="F173" s="40" t="s">
        <v>302</v>
      </c>
      <c r="G173" s="37" t="s">
        <v>51</v>
      </c>
      <c r="H173" s="16">
        <v>1</v>
      </c>
      <c r="I173" s="25"/>
      <c r="J173" s="25"/>
      <c r="K173" s="26"/>
      <c r="L173" s="26"/>
      <c r="M173" s="27">
        <f t="shared" si="5"/>
        <v>0</v>
      </c>
      <c r="N173" s="25"/>
      <c r="O173" s="26"/>
      <c r="P173" s="26"/>
      <c r="Q173" s="30">
        <f t="shared" si="6"/>
        <v>0</v>
      </c>
    </row>
    <row r="174" spans="1:17">
      <c r="A174" s="10">
        <v>165</v>
      </c>
      <c r="B174" s="34" t="s">
        <v>303</v>
      </c>
      <c r="C174" s="29" t="s">
        <v>28</v>
      </c>
      <c r="D174" s="34"/>
      <c r="E174" s="34" t="s">
        <v>37</v>
      </c>
      <c r="F174" s="31" t="s">
        <v>304</v>
      </c>
      <c r="G174" s="41" t="s">
        <v>31</v>
      </c>
      <c r="H174" s="16">
        <v>1</v>
      </c>
      <c r="I174" s="25"/>
      <c r="J174" s="25"/>
      <c r="K174" s="26"/>
      <c r="L174" s="26"/>
      <c r="M174" s="27">
        <f t="shared" si="5"/>
        <v>0</v>
      </c>
      <c r="N174" s="25"/>
      <c r="O174" s="26"/>
      <c r="P174" s="26"/>
      <c r="Q174" s="30">
        <f t="shared" si="6"/>
        <v>0</v>
      </c>
    </row>
    <row r="175" spans="1:17">
      <c r="A175" s="10">
        <v>166</v>
      </c>
      <c r="B175" s="34" t="s">
        <v>303</v>
      </c>
      <c r="C175" s="29" t="s">
        <v>28</v>
      </c>
      <c r="D175" s="29"/>
      <c r="E175" s="34" t="s">
        <v>37</v>
      </c>
      <c r="F175" s="31" t="s">
        <v>305</v>
      </c>
      <c r="G175" s="42" t="s">
        <v>47</v>
      </c>
      <c r="H175" s="16">
        <v>1</v>
      </c>
      <c r="I175" s="25"/>
      <c r="J175" s="25"/>
      <c r="K175" s="26"/>
      <c r="L175" s="26"/>
      <c r="M175" s="27">
        <f t="shared" si="5"/>
        <v>0</v>
      </c>
      <c r="N175" s="25"/>
      <c r="O175" s="26"/>
      <c r="P175" s="26"/>
      <c r="Q175" s="30">
        <f t="shared" si="6"/>
        <v>0</v>
      </c>
    </row>
    <row r="176" spans="1:17" ht="12.75" customHeight="1">
      <c r="A176" s="83" t="s">
        <v>311</v>
      </c>
      <c r="B176" s="83"/>
      <c r="C176" s="83"/>
      <c r="D176" s="83"/>
      <c r="E176" s="83"/>
      <c r="F176" s="83"/>
      <c r="G176" s="83"/>
      <c r="H176" s="46">
        <f t="shared" ref="H176:Q176" si="7">SUM(H10:H175)</f>
        <v>78</v>
      </c>
      <c r="I176" s="46">
        <f t="shared" si="7"/>
        <v>0</v>
      </c>
      <c r="J176" s="46">
        <f t="shared" si="7"/>
        <v>0</v>
      </c>
      <c r="K176" s="45">
        <f t="shared" si="7"/>
        <v>0</v>
      </c>
      <c r="L176" s="45">
        <f t="shared" si="7"/>
        <v>0</v>
      </c>
      <c r="M176" s="45">
        <f t="shared" si="7"/>
        <v>0</v>
      </c>
      <c r="N176" s="44">
        <f t="shared" si="7"/>
        <v>0</v>
      </c>
      <c r="O176" s="45">
        <f t="shared" si="7"/>
        <v>0</v>
      </c>
      <c r="P176" s="45">
        <f t="shared" si="7"/>
        <v>0</v>
      </c>
      <c r="Q176" s="45">
        <f t="shared" si="7"/>
        <v>0</v>
      </c>
    </row>
  </sheetData>
  <mergeCells count="8">
    <mergeCell ref="A176:G176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firstPageNumber="0" fitToHeight="0" orientation="portrait" useFirstPageNumber="1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53</vt:i4>
      </vt:variant>
    </vt:vector>
  </HeadingPairs>
  <TitlesOfParts>
    <vt:vector size="53" baseType="lpstr">
      <vt:lpstr>Загальна</vt:lpstr>
      <vt:lpstr>10.01.17</vt:lpstr>
      <vt:lpstr>16.01.17</vt:lpstr>
      <vt:lpstr>23.01.17</vt:lpstr>
      <vt:lpstr>30.01.17</vt:lpstr>
      <vt:lpstr>06.02.17</vt:lpstr>
      <vt:lpstr>13.02.17</vt:lpstr>
      <vt:lpstr>20.02.17</vt:lpstr>
      <vt:lpstr>27.02.17</vt:lpstr>
      <vt:lpstr>06.03.17</vt:lpstr>
      <vt:lpstr>13.03.17</vt:lpstr>
      <vt:lpstr>20.03.17</vt:lpstr>
      <vt:lpstr>27.03.17</vt:lpstr>
      <vt:lpstr>03.04.17</vt:lpstr>
      <vt:lpstr>10.04.17</vt:lpstr>
      <vt:lpstr>18.04.17</vt:lpstr>
      <vt:lpstr>24.04.17</vt:lpstr>
      <vt:lpstr>03.05.17</vt:lpstr>
      <vt:lpstr>10.05.17</vt:lpstr>
      <vt:lpstr>15.05.17</vt:lpstr>
      <vt:lpstr>22.05.17</vt:lpstr>
      <vt:lpstr>29.05.17</vt:lpstr>
      <vt:lpstr>06.06.17</vt:lpstr>
      <vt:lpstr>12.06.17</vt:lpstr>
      <vt:lpstr>19.06.17</vt:lpstr>
      <vt:lpstr>26.06.17</vt:lpstr>
      <vt:lpstr>03.07.17</vt:lpstr>
      <vt:lpstr>10.07.17</vt:lpstr>
      <vt:lpstr>17.07.17</vt:lpstr>
      <vt:lpstr>24.07.17</vt:lpstr>
      <vt:lpstr>31.07.17</vt:lpstr>
      <vt:lpstr>07.08.17</vt:lpstr>
      <vt:lpstr>14.08.17</vt:lpstr>
      <vt:lpstr>21.08.17</vt:lpstr>
      <vt:lpstr>28.08.17</vt:lpstr>
      <vt:lpstr>04.09.17</vt:lpstr>
      <vt:lpstr>11.09.17</vt:lpstr>
      <vt:lpstr>18.09.17</vt:lpstr>
      <vt:lpstr>25.09.17</vt:lpstr>
      <vt:lpstr>02.10.17</vt:lpstr>
      <vt:lpstr>09.10.17</vt:lpstr>
      <vt:lpstr>16.10.17</vt:lpstr>
      <vt:lpstr>23.10.17</vt:lpstr>
      <vt:lpstr>30.10.17</vt:lpstr>
      <vt:lpstr>06.11.17</vt:lpstr>
      <vt:lpstr>13.11.17</vt:lpstr>
      <vt:lpstr>20.11.17</vt:lpstr>
      <vt:lpstr>27.11.17</vt:lpstr>
      <vt:lpstr>04.12.17</vt:lpstr>
      <vt:lpstr>11.12.17</vt:lpstr>
      <vt:lpstr>18.12.17</vt:lpstr>
      <vt:lpstr>25.12.17</vt:lpstr>
      <vt:lpstr>02.01.18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Oksana</cp:lastModifiedBy>
  <cp:revision>35</cp:revision>
  <cp:lastPrinted>2018-01-02T15:29:10Z</cp:lastPrinted>
  <dcterms:created xsi:type="dcterms:W3CDTF">2006-09-16T00:00:00Z</dcterms:created>
  <dcterms:modified xsi:type="dcterms:W3CDTF">2018-01-02T15:51:45Z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KSOProductBuildVer">
    <vt:lpwstr>1049-10.1.0.5795</vt:lpwstr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